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nbiorgza-my.sharepoint.com/personal/m_maite_sanbi_org_za/Documents/Documents/SANBI/BIDS and RFQ's/Lowveld NBG/Flood Relief/"/>
    </mc:Choice>
  </mc:AlternateContent>
  <xr:revisionPtr revIDLastSave="7" documentId="8_{9DAD8854-A338-462E-8458-A4E14BC1C29F}" xr6:coauthVersionLast="47" xr6:coauthVersionMax="47" xr10:uidLastSave="{A5093853-5CA3-4ABC-AC82-0B93B950E05F}"/>
  <bookViews>
    <workbookView xWindow="-110" yWindow="-110" windowWidth="19420" windowHeight="11620" activeTab="1" xr2:uid="{00000000-000D-0000-FFFF-FFFF00000000}"/>
  </bookViews>
  <sheets>
    <sheet name="SECTION A" sheetId="14" r:id="rId1"/>
    <sheet name="SECTION B" sheetId="21" r:id="rId2"/>
    <sheet name="SUMMARY" sheetId="12" r:id="rId3"/>
    <sheet name="Paid to date" sheetId="8" state="hidden" r:id="rId4"/>
  </sheets>
  <externalReferences>
    <externalReference r:id="rId5"/>
    <externalReference r:id="rId6"/>
    <externalReference r:id="rId7"/>
    <externalReference r:id="rId8"/>
  </externalReferences>
  <definedNames>
    <definedName name="\0">#REF!</definedName>
    <definedName name="\A">#REF!</definedName>
    <definedName name="\d">#REF!</definedName>
    <definedName name="\e">#REF!</definedName>
    <definedName name="\f">#REF!</definedName>
    <definedName name="\h">#REF!</definedName>
    <definedName name="\i">#REF!</definedName>
    <definedName name="\j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>#REF!</definedName>
    <definedName name="______SEC1200">#REF!</definedName>
    <definedName name="_____SEC1200">#REF!</definedName>
    <definedName name="____SEC1200">#REF!</definedName>
    <definedName name="___SEC1200">#REF!</definedName>
    <definedName name="__SEC1200">#REF!</definedName>
    <definedName name="_27880">+#REF!+#REF!+#REF!+#REF!+#REF!+#REF!+#REF!+#REF!+#REF!+#REF!+#REF!+#REF!+#REF!+#REF!+#REF!+#REF!+#REF!+#REF!+#REF!+#REF!+#REF!+#REF!+#REF!+#REF!+#REF!+#REF!+#REF!+#REF!</definedName>
    <definedName name="_4840">+#REF!+#REF!+#REF!+#REF!+#REF!+#REF!+#REF!+#REF!+#REF!+#REF!+#REF!+#REF!+#REF!+#REF!+#REF!+#REF!+#REF!+#REF!+#REF!+#REF!+#REF!+#REF!+#REF!+#REF!+#REF!+#REF!+#REF!+#REF!</definedName>
    <definedName name="_Fill" hidden="1">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Order1" hidden="1">0</definedName>
    <definedName name="_Order2" hidden="1">0</definedName>
    <definedName name="_Parse_Out" hidden="1">#REF!</definedName>
    <definedName name="_Regression_Int">1</definedName>
    <definedName name="_SEC1200">#REF!</definedName>
    <definedName name="_Sort" hidden="1">#REF!</definedName>
    <definedName name="ALL">#REF!</definedName>
    <definedName name="ALS">#REF!</definedName>
    <definedName name="ARCHITEC">#REF!</definedName>
    <definedName name="Armour_layer_tickn">'[1]Reclaimation Bund calcs'!$B$12</definedName>
    <definedName name="armour1">#REF!</definedName>
    <definedName name="armour1t">#REF!</definedName>
    <definedName name="armour2">#REF!</definedName>
    <definedName name="armour2t">#REF!</definedName>
    <definedName name="armour3">#REF!</definedName>
    <definedName name="armour3t">#REF!</definedName>
    <definedName name="armour4">#REF!</definedName>
    <definedName name="armour4t">#REF!</definedName>
    <definedName name="armour5">#REF!</definedName>
    <definedName name="armour5t">#REF!</definedName>
    <definedName name="BEGIN">[2]A!#REF!</definedName>
    <definedName name="BEGIN_BL">[2]A!#REF!</definedName>
    <definedName name="BOND">#REF!</definedName>
    <definedName name="BOTBOX">#REF!</definedName>
    <definedName name="C_">#REF!</definedName>
    <definedName name="c_armour">#REF!</definedName>
    <definedName name="c_core">#REF!</definedName>
    <definedName name="c_filter">#REF!</definedName>
    <definedName name="CA_275">#REF!</definedName>
    <definedName name="CA_320">#REF!</definedName>
    <definedName name="CA_370">#REF!</definedName>
    <definedName name="CASHFLOW">#REF!</definedName>
    <definedName name="CEL">[2]A!#REF!</definedName>
    <definedName name="CL">#REF!</definedName>
    <definedName name="CL_275">#REF!</definedName>
    <definedName name="CL_320">#REF!</definedName>
    <definedName name="CL_370">#REF!</definedName>
    <definedName name="CMO">#REF!</definedName>
    <definedName name="core">#REF!</definedName>
    <definedName name="coret">#REF!</definedName>
    <definedName name="Crest_level_armour">'[1]Reclaimation Bund calcs'!$B$11</definedName>
    <definedName name="Crest_level_core">'[1]Reclaimation Bund calcs'!$B$9</definedName>
    <definedName name="Crest_width_core">'[1]Reclaimation Bund calcs'!$B$10</definedName>
    <definedName name="D">#REF!</definedName>
    <definedName name="DAE_ELK">#REF!</definedName>
    <definedName name="DAE_GRD">#REF!</definedName>
    <definedName name="DATA13">#REF!</definedName>
    <definedName name="_xlnm.Database">#REF!</definedName>
    <definedName name="DataSet">#REF!</definedName>
    <definedName name="DAYS">#REF!</definedName>
    <definedName name="DB">#REF!</definedName>
    <definedName name="DLYN">#N/A</definedName>
    <definedName name="DOTPRINT">#REF!</definedName>
    <definedName name="DOUBLE_H.S_ASS">#REF!</definedName>
    <definedName name="DROP">#REF!</definedName>
    <definedName name="EXEREP">#REF!</definedName>
    <definedName name="_xlnm.Extract">[3]BILL!$K$3:$K$16</definedName>
    <definedName name="Extract_MI">[3]BILL!$K$3:$K$16</definedName>
    <definedName name="FEECALC">#REF!</definedName>
    <definedName name="filter">#REF!</definedName>
    <definedName name="filtert">#REF!</definedName>
    <definedName name="FIN">#REF!</definedName>
    <definedName name="FLAG">#REF!</definedName>
    <definedName name="FMO">#REF!</definedName>
    <definedName name="FOOTER">[2]A!#REF!</definedName>
    <definedName name="FOUND">#REF!</definedName>
    <definedName name="GRAFPRINT">#REF!</definedName>
    <definedName name="H.S_ASS">#REF!</definedName>
    <definedName name="H_B_KOSTE">#REF!</definedName>
    <definedName name="H_B_SKED">#REF!</definedName>
    <definedName name="H_BRON">#REF!</definedName>
    <definedName name="HEAD2">#REF!</definedName>
    <definedName name="HEADER">#REF!</definedName>
    <definedName name="HEADING">#REF!</definedName>
    <definedName name="kkkkkk">[2]A!#REF!</definedName>
    <definedName name="l">[2]A!#REF!</definedName>
    <definedName name="ll">[2]A!#REF!</definedName>
    <definedName name="LYN">#N/A</definedName>
    <definedName name="M">#REF!</definedName>
    <definedName name="MAK">#REF!</definedName>
    <definedName name="MANURE">#REF!</definedName>
    <definedName name="MAST">#REF!</definedName>
    <definedName name="MAT_TOGGLE">#REF!</definedName>
    <definedName name="MAT_UNIT_TOGGLE">#REF!</definedName>
    <definedName name="NEC">#REF!</definedName>
    <definedName name="NEXT">[2]A!#REF!</definedName>
    <definedName name="ni">#REF!</definedName>
    <definedName name="NLQPRINT">#REF!</definedName>
    <definedName name="NUL">#N/A</definedName>
    <definedName name="O_H_LAB">#REF!</definedName>
    <definedName name="O_H_MAT">#REF!</definedName>
    <definedName name="O_H_OTHER">#REF!</definedName>
    <definedName name="O_H_PLANT">#REF!</definedName>
    <definedName name="O_H_TOG">#REF!</definedName>
    <definedName name="O_L">#REF!</definedName>
    <definedName name="OFF_AND_STORE">#REF!</definedName>
    <definedName name="P_COST">#REF!</definedName>
    <definedName name="PAGE1">#REF!</definedName>
    <definedName name="PAGE2">#REF!</definedName>
    <definedName name="PAGE3">#REF!</definedName>
    <definedName name="PAINT">#REF!</definedName>
    <definedName name="PE">#REF!</definedName>
    <definedName name="PERSENT">#REF!</definedName>
    <definedName name="PLZ">#REF!</definedName>
    <definedName name="PNT_BLOCK">#REF!</definedName>
    <definedName name="PO">#REF!</definedName>
    <definedName name="PPO">#REF!</definedName>
    <definedName name="PPO_D.H.S">#REF!</definedName>
    <definedName name="PPO_H.S">#REF!</definedName>
    <definedName name="PPO_S.A">#REF!</definedName>
    <definedName name="_xlnm.Print_Area" localSheetId="0">'SECTION A'!$B$1:$I$70</definedName>
    <definedName name="_xlnm.Print_Area" localSheetId="1">'SECTION B'!$B$1:$I$87</definedName>
    <definedName name="_xlnm.Print_Area" localSheetId="2">SUMMARY!$A$1:$E$17</definedName>
    <definedName name="_xlnm.Print_Area">#REF!</definedName>
    <definedName name="Print_Area_MI">#REF!</definedName>
    <definedName name="Print_Area_MI2">'[4]SEC-3'!#REF!</definedName>
    <definedName name="Print_Area_MI3">'[4]SEC-3'!#REF!</definedName>
    <definedName name="print_area2_mi">#REF!</definedName>
    <definedName name="_xlnm.Print_Titles">#REF!</definedName>
    <definedName name="PRINT_TITLES_MI">#REF!</definedName>
    <definedName name="PROJ_DURATION">#REF!</definedName>
    <definedName name="PROJFIN">#REF!</definedName>
    <definedName name="QUANTITY">#REF!</definedName>
    <definedName name="RAMING_AANHEF">#N/A</definedName>
    <definedName name="REGIST">#REF!</definedName>
    <definedName name="RL">#REF!</definedName>
    <definedName name="S">#REF!</definedName>
    <definedName name="S.A_ASS">#REF!</definedName>
    <definedName name="S_COST">#REF!</definedName>
    <definedName name="SET_UC_BOX">#REF!</definedName>
    <definedName name="SIGNALS">#REF!</definedName>
    <definedName name="Slope_inside">'[1]Reclaimation Bund calcs'!$B$13</definedName>
    <definedName name="Slope_outside">'[1]Reclaimation Bund calcs'!$B$14</definedName>
    <definedName name="SPREAD">#REF!</definedName>
    <definedName name="STAY">#REF!</definedName>
    <definedName name="SUBTOTALS">#N/A</definedName>
    <definedName name="SUMMARY">#REF!</definedName>
    <definedName name="SWQ15ExportFormat">#REF!</definedName>
    <definedName name="T">#REF!</definedName>
    <definedName name="TABLEFEE">#REF!</definedName>
    <definedName name="TENDER_AANHEF">#REF!</definedName>
    <definedName name="TOOLS">#REF!</definedName>
    <definedName name="TRACKWRK">#REF!</definedName>
    <definedName name="TRANSFER">#N/A</definedName>
    <definedName name="TYDKOSTE">#REF!</definedName>
    <definedName name="UNIT">#REF!</definedName>
    <definedName name="VERT">#REF!</definedName>
    <definedName name="VRAE1">#REF!</definedName>
    <definedName name="VRAE2">#REF!</definedName>
    <definedName name="WATER_LIGHTS">#REF!</definedName>
    <definedName name="WDIST">#REF!</definedName>
    <definedName name="WEER">[2]A!#REF!</definedName>
    <definedName name="X">#REF!</definedName>
    <definedName name="XANSWERS">#REF!</definedName>
    <definedName name="y">#REF!</definedName>
    <definedName name="Ysite">#REF!</definedName>
    <definedName name="Z">#REF!</definedName>
    <definedName name="ZANSW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21" l="1"/>
  <c r="I65" i="14"/>
  <c r="H67" i="14" s="1"/>
  <c r="D4" i="8"/>
  <c r="D7" i="8" s="1"/>
  <c r="I12" i="12"/>
  <c r="C6" i="12"/>
  <c r="C5" i="12"/>
  <c r="K85" i="21"/>
  <c r="K84" i="21"/>
  <c r="K86" i="21" s="1"/>
  <c r="K87" i="21" s="1"/>
  <c r="I84" i="21"/>
  <c r="O69" i="21"/>
  <c r="O60" i="21"/>
  <c r="O61" i="21" s="1"/>
  <c r="K50" i="21"/>
  <c r="K49" i="21"/>
  <c r="L46" i="21"/>
  <c r="K44" i="21"/>
  <c r="K42" i="21"/>
  <c r="J56" i="21" s="1"/>
  <c r="K26" i="21"/>
  <c r="J26" i="21"/>
  <c r="B2" i="21"/>
  <c r="I59" i="14"/>
  <c r="H62" i="14" s="1"/>
  <c r="J70" i="21" l="1"/>
  <c r="J68" i="21"/>
  <c r="J66" i="21"/>
  <c r="J64" i="21"/>
  <c r="J62" i="21"/>
  <c r="J60" i="21"/>
  <c r="J54" i="21"/>
  <c r="K51" i="21"/>
  <c r="K54" i="21" s="1"/>
  <c r="J50" i="21"/>
  <c r="J46" i="21"/>
  <c r="J58" i="21"/>
  <c r="J44" i="21"/>
  <c r="J52" i="21"/>
  <c r="J48" i="21"/>
  <c r="J19" i="21"/>
  <c r="G39" i="21"/>
  <c r="G27" i="21"/>
  <c r="G29" i="21"/>
  <c r="K27" i="21" l="1"/>
  <c r="L49" i="21"/>
  <c r="I9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tc={2C4D5BDB-997A-4B31-AE60-F74EBC2BA785}</author>
  </authors>
  <commentList>
    <comment ref="E26" authorId="0" shapeId="0" xr:uid="{2C4D5BDB-997A-4B31-AE60-F74EBC2BA785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say 'Dig holes' 
Should this be pine poles or gum poles?
Reply:
    gum</t>
      </text>
    </comment>
  </commentList>
</comments>
</file>

<file path=xl/sharedStrings.xml><?xml version="1.0" encoding="utf-8"?>
<sst xmlns="http://schemas.openxmlformats.org/spreadsheetml/2006/main" count="245" uniqueCount="149">
  <si>
    <t xml:space="preserve">SANBI LOWVELD NBG: TENDER - REFURBISHMENT OF THE BOARDWALK AT THE LOWVELD NBG:  SECTION A </t>
  </si>
  <si>
    <t>ITEM</t>
  </si>
  <si>
    <t>PAYMENT</t>
  </si>
  <si>
    <t>BILL DESCRIPTION</t>
  </si>
  <si>
    <t>UNIT</t>
  </si>
  <si>
    <t>QUANTITY</t>
  </si>
  <si>
    <t>RATE</t>
  </si>
  <si>
    <t>AMOUNT</t>
  </si>
  <si>
    <t>NO.</t>
  </si>
  <si>
    <t>REFERS</t>
  </si>
  <si>
    <t>SECTION A: PRELIMINARY &amp; GENERAL</t>
  </si>
  <si>
    <t>A.1</t>
  </si>
  <si>
    <t>FIXED CHARGE ITEMS</t>
  </si>
  <si>
    <t>A.1.1</t>
  </si>
  <si>
    <t>Contractual Requirements</t>
  </si>
  <si>
    <t>Sum</t>
  </si>
  <si>
    <t>A.1.3</t>
  </si>
  <si>
    <t>Facilities for contractor</t>
  </si>
  <si>
    <t>a)</t>
  </si>
  <si>
    <t>Office and storage sheds</t>
  </si>
  <si>
    <t>c)</t>
  </si>
  <si>
    <t>Ablution and latrine facilities</t>
  </si>
  <si>
    <t>d)</t>
  </si>
  <si>
    <t>Tools and equipment</t>
  </si>
  <si>
    <t>e)</t>
  </si>
  <si>
    <t>Water supplies, electric power and</t>
  </si>
  <si>
    <t>communications</t>
  </si>
  <si>
    <t>A.1.4</t>
  </si>
  <si>
    <t>Other fixed-charge obligations</t>
  </si>
  <si>
    <t xml:space="preserve">a) </t>
  </si>
  <si>
    <t>Environmental Management Programme - The rate shall cover all costs necessary in complying generally with the Environmental Management Plan</t>
  </si>
  <si>
    <t>b)</t>
  </si>
  <si>
    <t>Health &amp; Safety plan - The sum shall cover all initial costs necessary in complying with the Occupational Health and Safety Act and the Construction Regulations, and preparation of a Health and Safety Plan</t>
  </si>
  <si>
    <t>A.1.5</t>
  </si>
  <si>
    <t>Removal of Site Establishment</t>
  </si>
  <si>
    <t>A.2</t>
  </si>
  <si>
    <t>TIME RELATED ITEMS</t>
  </si>
  <si>
    <t>A.2.1</t>
  </si>
  <si>
    <t>Contractual requirements</t>
  </si>
  <si>
    <t>Mons</t>
  </si>
  <si>
    <t>A.2.2</t>
  </si>
  <si>
    <t>Operate and maintain facilities on site</t>
  </si>
  <si>
    <t>Total Carried Forward</t>
  </si>
  <si>
    <t>A.2.5</t>
  </si>
  <si>
    <t>(Operation and maintenance)</t>
  </si>
  <si>
    <t>A.2.6</t>
  </si>
  <si>
    <t>Supervision for duration of the contract</t>
  </si>
  <si>
    <t>A.2.7</t>
  </si>
  <si>
    <t>Company and head office overall costs</t>
  </si>
  <si>
    <t>A.4</t>
  </si>
  <si>
    <t>TEMPORARY WORKS</t>
  </si>
  <si>
    <t>Detection  and relocation of existing services as directed by the employer</t>
  </si>
  <si>
    <t>Excavate by hand in soft material to expose existing services</t>
  </si>
  <si>
    <t>m³</t>
  </si>
  <si>
    <t>Excavate by hand in hard material to expose existing services</t>
  </si>
  <si>
    <t>m3</t>
  </si>
  <si>
    <t>Temporary protection of existing services</t>
  </si>
  <si>
    <t>A.6</t>
  </si>
  <si>
    <t>SUMS STATED PROVISIONALLY BY EMPLOYER</t>
  </si>
  <si>
    <t>Certification of Work by the Pr.Eng</t>
  </si>
  <si>
    <t>Prov Sum</t>
  </si>
  <si>
    <t>f)</t>
  </si>
  <si>
    <t>Handling costs and profit in respect of subitem above</t>
  </si>
  <si>
    <t>%</t>
  </si>
  <si>
    <t>g)</t>
  </si>
  <si>
    <t xml:space="preserve">Employer's Occupational Health &amp; Safety Agent </t>
  </si>
  <si>
    <t>h)</t>
  </si>
  <si>
    <t>TOTAL FOR SECTION A TO SUMMARY SHEET</t>
  </si>
  <si>
    <t>SECTION B: BOARDWALK CONSTRUCTION</t>
  </si>
  <si>
    <t>B.1</t>
  </si>
  <si>
    <t>Preliminary Works</t>
  </si>
  <si>
    <t>Conduct survey in terms of the Land Survey Act and peg out site boundary and produce a construction drawing and as-built drawing.</t>
  </si>
  <si>
    <t>Removal of existing walkway in affected areas for disposal elsewhere as instructed by the Employer. Rate to include all necessary PPE, tools, equipment and transportation.</t>
  </si>
  <si>
    <t>Site Clearance</t>
  </si>
  <si>
    <t xml:space="preserve">Clear and grub all vegetation for working space, of all trees, shrubs, all types of driveways and dispose of at contractors off site dump. </t>
  </si>
  <si>
    <t>m²</t>
  </si>
  <si>
    <t>Remove additional trees as requested by the Engineer complete to contractor's off site dump.</t>
  </si>
  <si>
    <t>Girth of up to 3m</t>
  </si>
  <si>
    <t>No.</t>
  </si>
  <si>
    <t>B.2</t>
  </si>
  <si>
    <t>Excavation</t>
  </si>
  <si>
    <t xml:space="preserve">Extra over for excavations for soft rock material </t>
  </si>
  <si>
    <t xml:space="preserve">Extra over for excavations for hard rock material </t>
  </si>
  <si>
    <t>Risk of collapse to sides of excavations not exceeding 1.5 m deep</t>
  </si>
  <si>
    <t>m2</t>
  </si>
  <si>
    <t>Cart away surplus excavated materials to a dumping site to be located by the Contractor</t>
  </si>
  <si>
    <t>B.3</t>
  </si>
  <si>
    <t>Concrete</t>
  </si>
  <si>
    <t>25 MPa Reinforced concrete in column bases</t>
  </si>
  <si>
    <t>25 MPa Reinforced concrete in edge ground beams</t>
  </si>
  <si>
    <t>Smooth formwork to sides of concrete bases</t>
  </si>
  <si>
    <t xml:space="preserve">Mild/high tensile steel rod reinforcement in varying diameters </t>
  </si>
  <si>
    <t>tons</t>
  </si>
  <si>
    <t>Concrete cube testing</t>
  </si>
  <si>
    <t>B.4</t>
  </si>
  <si>
    <t>Construction of the Walkway</t>
  </si>
  <si>
    <t>Rates to include all necessary connections, pre-measurements, shop drawings and manufacturers as required, all to Engineer's entire satisfaction and approval</t>
  </si>
  <si>
    <t xml:space="preserve">Supply and Installation Eva-last decking or similar approved material fixed to sub-structural joists as per manufactory spec.
with 5 mm gaps between boards. </t>
  </si>
  <si>
    <r>
      <t>m</t>
    </r>
    <r>
      <rPr>
        <vertAlign val="superscript"/>
        <sz val="10"/>
        <color indexed="8"/>
        <rFont val="Calibri"/>
        <family val="2"/>
      </rPr>
      <t>2</t>
    </r>
  </si>
  <si>
    <t xml:space="preserve">Supply and instal 50 x 152 mm H4 timber beams fixed to vertical
posts as per manufac.spec. </t>
  </si>
  <si>
    <t>m</t>
  </si>
  <si>
    <t>Supply and instal 50 x 152 mm pine joists (H4) on 50 x152 mm horizontal beams @ 350 mm c/c or as per decking manufactory spec.</t>
  </si>
  <si>
    <t>no</t>
  </si>
  <si>
    <t>i)</t>
  </si>
  <si>
    <t>Supply and instal 100 x 10 mm height mex 200 mm flat bar</t>
  </si>
  <si>
    <t>j)</t>
  </si>
  <si>
    <t>Supply and instal M12 Bolt and nuts</t>
  </si>
  <si>
    <t>k)</t>
  </si>
  <si>
    <t>Supply and instal 138 x 40 mm Hurricane tie clip</t>
  </si>
  <si>
    <t>l)</t>
  </si>
  <si>
    <t>Supply and instal nails</t>
  </si>
  <si>
    <t>m)</t>
  </si>
  <si>
    <t>Supply and instal 300 x 300 x 10 mm base plate to the concrete foundation</t>
  </si>
  <si>
    <t>p)</t>
  </si>
  <si>
    <t>Supply and instal chemical anchor bolted</t>
  </si>
  <si>
    <t xml:space="preserve">B.5 </t>
  </si>
  <si>
    <t>Painting</t>
  </si>
  <si>
    <t>3 Coats marine varnish paint on</t>
  </si>
  <si>
    <t xml:space="preserve">50 x 152 mm H4 Timber beams fixed to vertical
posts as per manufac.spec. </t>
  </si>
  <si>
    <t>50 x 152 mm Pine joists (H4) on 50 x 152 mm horizontal beams @ 350 mm c/c or as per decking manufactory spec.</t>
  </si>
  <si>
    <t>B.6</t>
  </si>
  <si>
    <t xml:space="preserve">Additional works as instructed by the Employer on site </t>
  </si>
  <si>
    <t xml:space="preserve">SECTION </t>
  </si>
  <si>
    <t>DESCRIPTION</t>
  </si>
  <si>
    <t xml:space="preserve">BILLED </t>
  </si>
  <si>
    <t>A</t>
  </si>
  <si>
    <t>B</t>
  </si>
  <si>
    <t>SUBTOTAL A</t>
  </si>
  <si>
    <t>CONTINGENCIES AT 10%</t>
  </si>
  <si>
    <t>SUBTOTAL B</t>
  </si>
  <si>
    <t>VAT @ 15%</t>
  </si>
  <si>
    <t>TOTAL CARRIED TO FORM OF OFFER</t>
  </si>
  <si>
    <t>Paid to date (as per KP 06.12.2011)</t>
  </si>
  <si>
    <t>TCP Professional Service</t>
  </si>
  <si>
    <t>Design &amp; Review</t>
  </si>
  <si>
    <t>Project Management</t>
  </si>
  <si>
    <t>Firm Commitment (FOREX)</t>
  </si>
  <si>
    <t>SANBI LOWVELD NBG: TENDER - REFURBISHMENT OF THE BOARDWALK AT THE LOWVELD NBG:  SECTION B</t>
  </si>
  <si>
    <t>TOTAL OF SECTION B TO SUMMARY SHEET</t>
  </si>
  <si>
    <t xml:space="preserve">Supply and instal 125 mm dia. H4 gumpoles max 1,6 m c/c. Maximum height 3 m. </t>
  </si>
  <si>
    <t>Supply and instal  50 x 75 mm Eva-last baluster or similar approved. Maximum height 1 m</t>
  </si>
  <si>
    <t>Supply and instal 50 x 75 mm Eva-last or similar approved handrail</t>
  </si>
  <si>
    <t xml:space="preserve">Supply and instal 50 x 152 mm Eva-last or similar approved joists </t>
  </si>
  <si>
    <t xml:space="preserve">125 mm Diameter H4 gumpoles max 1,6 m c/c. Maximum height 1,8 m. </t>
  </si>
  <si>
    <t xml:space="preserve">125 mm Diameter H4 gumpoles max 1,6 m c/c. Maximum height 6 m. </t>
  </si>
  <si>
    <t>Supply and instal 125 mm dia. H4 gumpoles max 1,6 m c/c. maximum height 6 m. Replacing the damaged poles.</t>
  </si>
  <si>
    <t>Dig holes in all materials 450 x 450 mm and 500 mm deep for gumpoles posts.</t>
  </si>
  <si>
    <t>SANBI LOWVELD NBG: TENDER - REFURBISHMENT OF THE BOARDWALK AT THE LOWVELD NBG G573/2026</t>
  </si>
  <si>
    <t>SANBI SUMMARY OF SCHEDULES : REFURBISHMENT OF THE BOARDWALK AT THE LOWVELD NBG G573/2026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</si>
</sst>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&quot;R&quot;\ #,##0;&quot;R&quot;\ \-#,##0"/>
    <numFmt numFmtId="167" formatCode="General_)"/>
    <numFmt numFmtId="168" formatCode="###,###,###,##0.00_);[Red]\(###,###,###,##0.00\)"/>
    <numFmt numFmtId="169" formatCode="&quot;R&quot;\ #,##0.00"/>
    <numFmt numFmtId="170" formatCode="_-[$R-1C09]* #,##0.00_-;\-[$R-1C09]* #,##0.00_-;_-[$R-1C09]* &quot;-&quot;??_-;_-@_-"/>
    <numFmt numFmtId="171" formatCode="_ * #,##0_ ;_ * \-#,##0_ ;_ * &quot;-&quot;??_ ;_ @_ "/>
    <numFmt numFmtId="172" formatCode="0.0"/>
    <numFmt numFmtId="173" formatCode="0.000"/>
    <numFmt numFmtId="174" formatCode="_-* #,##0_-;\-* #,##0_-;_-* &quot;-&quot;??_-;_-@_-"/>
  </numFmts>
  <fonts count="35">
    <font>
      <sz val="11"/>
      <color theme="1"/>
      <name val="Calibri"/>
      <charset val="134"/>
      <scheme val="minor"/>
    </font>
    <font>
      <b/>
      <sz val="10"/>
      <color indexed="8"/>
      <name val="Consolas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8"/>
      <name val="Helv"/>
      <charset val="134"/>
    </font>
    <font>
      <b/>
      <sz val="11"/>
      <color indexed="8"/>
      <name val="Calibri"/>
      <family val="2"/>
    </font>
    <font>
      <sz val="10"/>
      <name val="MS Sans Serif"/>
      <charset val="134"/>
    </font>
    <font>
      <sz val="12"/>
      <color theme="1"/>
      <name val="Calibri"/>
      <family val="2"/>
      <scheme val="minor"/>
    </font>
    <font>
      <b/>
      <sz val="18"/>
      <color indexed="62"/>
      <name val="Cambria"/>
      <family val="1"/>
    </font>
    <font>
      <b/>
      <sz val="10"/>
      <color indexed="32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i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u/>
      <sz val="10"/>
      <color rgb="FFFF000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u/>
      <sz val="10"/>
      <name val="Calibri"/>
      <family val="2"/>
    </font>
    <font>
      <u/>
      <sz val="10"/>
      <name val="Calibri"/>
      <family val="2"/>
    </font>
    <font>
      <vertAlign val="superscript"/>
      <sz val="10"/>
      <color indexed="8"/>
      <name val="Calibri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Consolas"/>
      <family val="3"/>
    </font>
    <font>
      <b/>
      <sz val="10"/>
      <color theme="1"/>
      <name val="Consolas"/>
      <family val="3"/>
    </font>
    <font>
      <sz val="10"/>
      <color rgb="FF00B050"/>
      <name val="Calibri"/>
      <family val="2"/>
    </font>
    <font>
      <b/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4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164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2" fontId="4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7" fillId="0" borderId="0"/>
    <xf numFmtId="0" fontId="8" fillId="0" borderId="0"/>
    <xf numFmtId="167" fontId="5" fillId="0" borderId="0"/>
    <xf numFmtId="0" fontId="4" fillId="0" borderId="0"/>
    <xf numFmtId="0" fontId="2" fillId="0" borderId="0"/>
    <xf numFmtId="0" fontId="2" fillId="0" borderId="0"/>
    <xf numFmtId="0" fontId="4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8" fontId="4" fillId="0" borderId="18" applyProtection="0">
      <protection locked="0"/>
    </xf>
    <xf numFmtId="168" fontId="10" fillId="17" borderId="38"/>
  </cellStyleXfs>
  <cellXfs count="227">
    <xf numFmtId="0" fontId="0" fillId="0" borderId="0" xfId="0"/>
    <xf numFmtId="169" fontId="0" fillId="0" borderId="0" xfId="0" applyNumberFormat="1"/>
    <xf numFmtId="0" fontId="12" fillId="0" borderId="18" xfId="43" applyFont="1" applyBorder="1" applyAlignment="1">
      <alignment horizontal="center" vertical="center" wrapText="1"/>
    </xf>
    <xf numFmtId="170" fontId="13" fillId="0" borderId="18" xfId="26" applyNumberFormat="1" applyFont="1" applyBorder="1" applyAlignment="1">
      <alignment vertical="center" wrapText="1"/>
    </xf>
    <xf numFmtId="170" fontId="13" fillId="0" borderId="27" xfId="26" applyNumberFormat="1" applyFont="1" applyBorder="1" applyAlignment="1">
      <alignment vertical="center" wrapText="1"/>
    </xf>
    <xf numFmtId="0" fontId="13" fillId="0" borderId="18" xfId="43" applyFont="1" applyBorder="1" applyAlignment="1">
      <alignment vertical="center" wrapText="1"/>
    </xf>
    <xf numFmtId="170" fontId="13" fillId="0" borderId="36" xfId="26" applyNumberFormat="1" applyFont="1" applyBorder="1" applyAlignment="1">
      <alignment vertical="center" wrapText="1"/>
    </xf>
    <xf numFmtId="170" fontId="13" fillId="0" borderId="21" xfId="26" applyNumberFormat="1" applyFont="1" applyBorder="1" applyAlignment="1">
      <alignment vertical="center" wrapText="1"/>
    </xf>
    <xf numFmtId="170" fontId="13" fillId="0" borderId="28" xfId="26" applyNumberFormat="1" applyFont="1" applyBorder="1" applyAlignment="1">
      <alignment vertical="center" wrapText="1"/>
    </xf>
    <xf numFmtId="0" fontId="13" fillId="0" borderId="1" xfId="42" applyFont="1" applyBorder="1" applyAlignment="1">
      <alignment horizontal="center" vertical="center"/>
    </xf>
    <xf numFmtId="0" fontId="13" fillId="0" borderId="2" xfId="42" applyFont="1" applyBorder="1" applyAlignment="1">
      <alignment horizontal="center" vertical="center"/>
    </xf>
    <xf numFmtId="0" fontId="13" fillId="0" borderId="2" xfId="42" applyFont="1" applyBorder="1"/>
    <xf numFmtId="170" fontId="13" fillId="0" borderId="2" xfId="25" applyNumberFormat="1" applyFont="1" applyBorder="1"/>
    <xf numFmtId="170" fontId="13" fillId="0" borderId="3" xfId="25" applyNumberFormat="1" applyFont="1" applyBorder="1"/>
    <xf numFmtId="0" fontId="13" fillId="0" borderId="0" xfId="42" applyFont="1"/>
    <xf numFmtId="0" fontId="13" fillId="0" borderId="4" xfId="42" applyFont="1" applyBorder="1" applyAlignment="1">
      <alignment horizontal="center" vertical="center"/>
    </xf>
    <xf numFmtId="0" fontId="13" fillId="0" borderId="0" xfId="42" applyFont="1" applyAlignment="1">
      <alignment horizontal="center" vertical="center"/>
    </xf>
    <xf numFmtId="170" fontId="13" fillId="0" borderId="0" xfId="25" applyNumberFormat="1" applyFont="1" applyBorder="1"/>
    <xf numFmtId="170" fontId="13" fillId="0" borderId="5" xfId="25" applyNumberFormat="1" applyFont="1" applyBorder="1"/>
    <xf numFmtId="0" fontId="13" fillId="0" borderId="6" xfId="42" applyFont="1" applyBorder="1" applyAlignment="1">
      <alignment horizontal="center" vertical="center"/>
    </xf>
    <xf numFmtId="0" fontId="13" fillId="0" borderId="7" xfId="42" applyFont="1" applyBorder="1" applyAlignment="1">
      <alignment horizontal="center" vertical="center"/>
    </xf>
    <xf numFmtId="0" fontId="12" fillId="0" borderId="7" xfId="42" applyFont="1" applyBorder="1" applyAlignment="1">
      <alignment horizontal="center"/>
    </xf>
    <xf numFmtId="170" fontId="12" fillId="0" borderId="7" xfId="42" applyNumberFormat="1" applyFont="1" applyBorder="1" applyAlignment="1">
      <alignment horizontal="center"/>
    </xf>
    <xf numFmtId="170" fontId="12" fillId="0" borderId="8" xfId="42" applyNumberFormat="1" applyFont="1" applyBorder="1" applyAlignment="1">
      <alignment horizontal="center"/>
    </xf>
    <xf numFmtId="0" fontId="13" fillId="0" borderId="20" xfId="42" applyFont="1" applyBorder="1" applyAlignment="1">
      <alignment horizontal="center" vertical="center" wrapText="1"/>
    </xf>
    <xf numFmtId="0" fontId="13" fillId="0" borderId="21" xfId="42" applyFont="1" applyBorder="1" applyAlignment="1">
      <alignment horizontal="center" vertical="center" wrapText="1"/>
    </xf>
    <xf numFmtId="0" fontId="13" fillId="0" borderId="31" xfId="42" applyFont="1" applyBorder="1" applyAlignment="1">
      <alignment horizontal="center" vertical="center" wrapText="1"/>
    </xf>
    <xf numFmtId="0" fontId="13" fillId="0" borderId="25" xfId="42" applyFont="1" applyBorder="1" applyAlignment="1">
      <alignment horizontal="center" vertical="center" wrapText="1"/>
    </xf>
    <xf numFmtId="0" fontId="13" fillId="0" borderId="22" xfId="42" applyFont="1" applyBorder="1" applyAlignment="1">
      <alignment horizontal="center" vertical="center" wrapText="1"/>
    </xf>
    <xf numFmtId="0" fontId="13" fillId="0" borderId="18" xfId="42" applyFont="1" applyBorder="1" applyAlignment="1">
      <alignment horizontal="center" vertical="center" wrapText="1"/>
    </xf>
    <xf numFmtId="0" fontId="15" fillId="0" borderId="18" xfId="42" applyFont="1" applyBorder="1" applyAlignment="1">
      <alignment vertical="center" wrapText="1"/>
    </xf>
    <xf numFmtId="0" fontId="13" fillId="0" borderId="18" xfId="42" applyFont="1" applyBorder="1" applyAlignment="1">
      <alignment vertical="center" wrapText="1"/>
    </xf>
    <xf numFmtId="0" fontId="12" fillId="0" borderId="18" xfId="42" applyFont="1" applyBorder="1" applyAlignment="1">
      <alignment horizontal="center" vertical="center" wrapText="1"/>
    </xf>
    <xf numFmtId="0" fontId="12" fillId="0" borderId="18" xfId="42" applyFont="1" applyBorder="1" applyAlignment="1">
      <alignment vertical="center" wrapText="1"/>
    </xf>
    <xf numFmtId="0" fontId="13" fillId="0" borderId="26" xfId="42" applyFont="1" applyBorder="1" applyAlignment="1">
      <alignment vertical="center" wrapText="1"/>
    </xf>
    <xf numFmtId="0" fontId="13" fillId="0" borderId="22" xfId="42" applyFont="1" applyBorder="1" applyAlignment="1">
      <alignment horizontal="center" vertical="center"/>
    </xf>
    <xf numFmtId="0" fontId="13" fillId="0" borderId="18" xfId="42" applyFont="1" applyBorder="1" applyAlignment="1">
      <alignment horizontal="center" vertical="center"/>
    </xf>
    <xf numFmtId="0" fontId="13" fillId="0" borderId="18" xfId="42" applyFont="1" applyBorder="1"/>
    <xf numFmtId="170" fontId="13" fillId="0" borderId="18" xfId="25" applyNumberFormat="1" applyFont="1" applyBorder="1"/>
    <xf numFmtId="170" fontId="13" fillId="0" borderId="27" xfId="25" applyNumberFormat="1" applyFont="1" applyBorder="1"/>
    <xf numFmtId="43" fontId="13" fillId="0" borderId="0" xfId="25" applyFont="1"/>
    <xf numFmtId="0" fontId="15" fillId="0" borderId="21" xfId="42" applyFont="1" applyBorder="1" applyAlignment="1">
      <alignment vertical="center" wrapText="1"/>
    </xf>
    <xf numFmtId="0" fontId="12" fillId="0" borderId="21" xfId="42" applyFont="1" applyBorder="1" applyAlignment="1">
      <alignment horizontal="center" vertical="center" wrapText="1"/>
    </xf>
    <xf numFmtId="0" fontId="12" fillId="0" borderId="26" xfId="42" applyFont="1" applyBorder="1" applyAlignment="1">
      <alignment horizontal="center" vertical="center" wrapText="1"/>
    </xf>
    <xf numFmtId="0" fontId="12" fillId="0" borderId="0" xfId="42" applyFont="1" applyAlignment="1">
      <alignment horizontal="center" vertical="center" wrapText="1"/>
    </xf>
    <xf numFmtId="0" fontId="16" fillId="0" borderId="18" xfId="42" applyFont="1" applyBorder="1" applyAlignment="1">
      <alignment vertical="center" wrapText="1"/>
    </xf>
    <xf numFmtId="0" fontId="17" fillId="0" borderId="0" xfId="42" applyFont="1" applyAlignment="1">
      <alignment horizontal="center" vertical="center" wrapText="1"/>
    </xf>
    <xf numFmtId="43" fontId="13" fillId="0" borderId="18" xfId="25" applyFont="1" applyBorder="1"/>
    <xf numFmtId="0" fontId="13" fillId="0" borderId="21" xfId="42" applyFont="1" applyBorder="1" applyAlignment="1">
      <alignment vertical="center" wrapText="1"/>
    </xf>
    <xf numFmtId="0" fontId="12" fillId="0" borderId="15" xfId="42" applyFont="1" applyBorder="1" applyAlignment="1">
      <alignment horizontal="center" vertical="center" wrapText="1"/>
    </xf>
    <xf numFmtId="9" fontId="12" fillId="0" borderId="18" xfId="3" applyFont="1" applyBorder="1" applyAlignment="1">
      <alignment horizontal="center" vertical="center" wrapText="1"/>
    </xf>
    <xf numFmtId="43" fontId="13" fillId="0" borderId="0" xfId="25" applyFont="1" applyBorder="1"/>
    <xf numFmtId="0" fontId="12" fillId="0" borderId="37" xfId="42" applyFont="1" applyBorder="1" applyAlignment="1">
      <alignment horizontal="center" vertical="center" wrapText="1"/>
    </xf>
    <xf numFmtId="170" fontId="13" fillId="0" borderId="37" xfId="25" applyNumberFormat="1" applyFont="1" applyBorder="1" applyAlignment="1">
      <alignment vertical="center" wrapText="1"/>
    </xf>
    <xf numFmtId="170" fontId="13" fillId="0" borderId="27" xfId="25" applyNumberFormat="1" applyFont="1" applyBorder="1" applyAlignment="1">
      <alignment vertical="center" wrapText="1"/>
    </xf>
    <xf numFmtId="170" fontId="13" fillId="0" borderId="0" xfId="42" applyNumberFormat="1" applyFont="1"/>
    <xf numFmtId="170" fontId="13" fillId="0" borderId="0" xfId="25" applyNumberFormat="1" applyFont="1"/>
    <xf numFmtId="44" fontId="13" fillId="0" borderId="0" xfId="2" applyFont="1"/>
    <xf numFmtId="9" fontId="13" fillId="0" borderId="0" xfId="3" applyFont="1"/>
    <xf numFmtId="0" fontId="18" fillId="0" borderId="1" xfId="42" applyFont="1" applyBorder="1" applyAlignment="1">
      <alignment horizontal="center" vertical="center"/>
    </xf>
    <xf numFmtId="0" fontId="18" fillId="0" borderId="2" xfId="42" applyFont="1" applyBorder="1" applyAlignment="1">
      <alignment horizontal="center" vertical="center"/>
    </xf>
    <xf numFmtId="0" fontId="18" fillId="0" borderId="2" xfId="42" applyFont="1" applyBorder="1"/>
    <xf numFmtId="0" fontId="18" fillId="0" borderId="2" xfId="42" applyFont="1" applyBorder="1" applyAlignment="1">
      <alignment horizontal="center"/>
    </xf>
    <xf numFmtId="43" fontId="18" fillId="0" borderId="2" xfId="25" applyFont="1" applyBorder="1" applyAlignment="1"/>
    <xf numFmtId="170" fontId="18" fillId="0" borderId="3" xfId="25" applyNumberFormat="1" applyFont="1" applyBorder="1" applyAlignment="1"/>
    <xf numFmtId="0" fontId="18" fillId="0" borderId="0" xfId="42" applyFont="1"/>
    <xf numFmtId="0" fontId="18" fillId="0" borderId="4" xfId="42" applyFont="1" applyBorder="1" applyAlignment="1">
      <alignment horizontal="center" vertical="center"/>
    </xf>
    <xf numFmtId="0" fontId="18" fillId="0" borderId="0" xfId="42" applyFont="1" applyAlignment="1">
      <alignment horizontal="center" vertical="center"/>
    </xf>
    <xf numFmtId="0" fontId="18" fillId="0" borderId="0" xfId="42" applyFont="1" applyAlignment="1">
      <alignment horizontal="center"/>
    </xf>
    <xf numFmtId="43" fontId="18" fillId="0" borderId="0" xfId="25" applyFont="1" applyBorder="1" applyAlignment="1"/>
    <xf numFmtId="170" fontId="18" fillId="0" borderId="5" xfId="25" applyNumberFormat="1" applyFont="1" applyBorder="1" applyAlignment="1"/>
    <xf numFmtId="0" fontId="18" fillId="0" borderId="20" xfId="42" applyFont="1" applyBorder="1" applyAlignment="1">
      <alignment horizontal="center" vertical="center" wrapText="1"/>
    </xf>
    <xf numFmtId="0" fontId="18" fillId="0" borderId="21" xfId="42" applyFont="1" applyBorder="1" applyAlignment="1">
      <alignment horizontal="center" vertical="center" wrapText="1"/>
    </xf>
    <xf numFmtId="0" fontId="18" fillId="0" borderId="22" xfId="42" applyFont="1" applyBorder="1" applyAlignment="1">
      <alignment horizontal="center" vertical="center" wrapText="1"/>
    </xf>
    <xf numFmtId="0" fontId="18" fillId="0" borderId="18" xfId="42" applyFont="1" applyBorder="1" applyAlignment="1">
      <alignment horizontal="center" vertical="center" wrapText="1"/>
    </xf>
    <xf numFmtId="0" fontId="18" fillId="0" borderId="21" xfId="42" applyFont="1" applyBorder="1" applyAlignment="1">
      <alignment vertical="center" wrapText="1"/>
    </xf>
    <xf numFmtId="0" fontId="19" fillId="0" borderId="21" xfId="42" applyFont="1" applyBorder="1" applyAlignment="1">
      <alignment horizontal="center" wrapText="1"/>
    </xf>
    <xf numFmtId="170" fontId="19" fillId="0" borderId="21" xfId="25" applyNumberFormat="1" applyFont="1" applyBorder="1" applyAlignment="1">
      <alignment horizontal="center" wrapText="1"/>
    </xf>
    <xf numFmtId="170" fontId="19" fillId="0" borderId="28" xfId="25" applyNumberFormat="1" applyFont="1" applyBorder="1" applyAlignment="1">
      <alignment horizontal="center" wrapText="1"/>
    </xf>
    <xf numFmtId="0" fontId="21" fillId="0" borderId="18" xfId="42" applyFont="1" applyBorder="1" applyAlignment="1">
      <alignment horizontal="center" vertical="center" wrapText="1"/>
    </xf>
    <xf numFmtId="0" fontId="22" fillId="0" borderId="18" xfId="42" applyFont="1" applyBorder="1" applyAlignment="1">
      <alignment vertical="center" wrapText="1"/>
    </xf>
    <xf numFmtId="0" fontId="19" fillId="0" borderId="18" xfId="42" applyFont="1" applyBorder="1" applyAlignment="1">
      <alignment horizontal="center" wrapText="1"/>
    </xf>
    <xf numFmtId="170" fontId="19" fillId="0" borderId="18" xfId="25" applyNumberFormat="1" applyFont="1" applyBorder="1" applyAlignment="1">
      <alignment horizontal="center" wrapText="1"/>
    </xf>
    <xf numFmtId="170" fontId="19" fillId="0" borderId="27" xfId="25" applyNumberFormat="1" applyFont="1" applyBorder="1" applyAlignment="1">
      <alignment horizontal="center" wrapText="1"/>
    </xf>
    <xf numFmtId="170" fontId="18" fillId="0" borderId="18" xfId="25" applyNumberFormat="1" applyFont="1" applyBorder="1" applyAlignment="1">
      <alignment horizontal="center" wrapText="1"/>
    </xf>
    <xf numFmtId="170" fontId="18" fillId="0" borderId="27" xfId="25" applyNumberFormat="1" applyFont="1" applyBorder="1" applyAlignment="1">
      <alignment horizontal="center" wrapText="1"/>
    </xf>
    <xf numFmtId="0" fontId="23" fillId="0" borderId="26" xfId="42" applyFont="1" applyBorder="1" applyAlignment="1">
      <alignment vertical="center" wrapText="1"/>
    </xf>
    <xf numFmtId="0" fontId="22" fillId="0" borderId="26" xfId="42" applyFont="1" applyBorder="1" applyAlignment="1">
      <alignment vertical="center" wrapText="1"/>
    </xf>
    <xf numFmtId="0" fontId="18" fillId="0" borderId="26" xfId="42" applyFont="1" applyBorder="1" applyAlignment="1">
      <alignment vertical="center" wrapText="1"/>
    </xf>
    <xf numFmtId="0" fontId="19" fillId="0" borderId="18" xfId="42" applyFont="1" applyBorder="1" applyAlignment="1">
      <alignment horizontal="center"/>
    </xf>
    <xf numFmtId="1" fontId="24" fillId="0" borderId="0" xfId="1" applyNumberFormat="1" applyFont="1"/>
    <xf numFmtId="0" fontId="19" fillId="5" borderId="18" xfId="42" applyFont="1" applyFill="1" applyBorder="1" applyAlignment="1">
      <alignment horizontal="center" wrapText="1"/>
    </xf>
    <xf numFmtId="1" fontId="24" fillId="0" borderId="0" xfId="42" applyNumberFormat="1" applyFont="1"/>
    <xf numFmtId="0" fontId="18" fillId="0" borderId="26" xfId="42" applyFont="1" applyBorder="1" applyAlignment="1">
      <alignment wrapText="1"/>
    </xf>
    <xf numFmtId="0" fontId="18" fillId="0" borderId="26" xfId="42" applyFont="1" applyBorder="1" applyAlignment="1">
      <alignment horizontal="center" wrapText="1"/>
    </xf>
    <xf numFmtId="0" fontId="18" fillId="0" borderId="18" xfId="42" applyFont="1" applyBorder="1" applyAlignment="1">
      <alignment horizontal="left" vertical="center" wrapText="1"/>
    </xf>
    <xf numFmtId="0" fontId="18" fillId="0" borderId="18" xfId="42" applyFont="1" applyBorder="1" applyAlignment="1">
      <alignment horizontal="right" vertical="center" wrapText="1"/>
    </xf>
    <xf numFmtId="0" fontId="20" fillId="0" borderId="26" xfId="42" applyFont="1" applyBorder="1" applyAlignment="1">
      <alignment vertical="center" wrapText="1"/>
    </xf>
    <xf numFmtId="1" fontId="19" fillId="0" borderId="18" xfId="42" applyNumberFormat="1" applyFont="1" applyBorder="1" applyAlignment="1">
      <alignment horizontal="center" wrapText="1"/>
    </xf>
    <xf numFmtId="172" fontId="18" fillId="0" borderId="0" xfId="42" applyNumberFormat="1" applyFont="1"/>
    <xf numFmtId="0" fontId="20" fillId="0" borderId="18" xfId="42" applyFont="1" applyBorder="1" applyAlignment="1">
      <alignment vertical="center" wrapText="1"/>
    </xf>
    <xf numFmtId="0" fontId="25" fillId="0" borderId="18" xfId="42" applyFont="1" applyBorder="1" applyAlignment="1">
      <alignment horizontal="center" wrapText="1"/>
    </xf>
    <xf numFmtId="1" fontId="25" fillId="0" borderId="18" xfId="42" applyNumberFormat="1" applyFont="1" applyBorder="1" applyAlignment="1">
      <alignment horizontal="center" wrapText="1"/>
    </xf>
    <xf numFmtId="1" fontId="18" fillId="0" borderId="0" xfId="42" applyNumberFormat="1" applyFont="1"/>
    <xf numFmtId="0" fontId="24" fillId="0" borderId="26" xfId="42" applyFont="1" applyBorder="1" applyAlignment="1">
      <alignment vertical="center" wrapText="1"/>
    </xf>
    <xf numFmtId="0" fontId="26" fillId="0" borderId="18" xfId="42" applyFont="1" applyBorder="1" applyAlignment="1">
      <alignment horizontal="center" wrapText="1"/>
    </xf>
    <xf numFmtId="1" fontId="26" fillId="0" borderId="18" xfId="42" applyNumberFormat="1" applyFont="1" applyBorder="1" applyAlignment="1">
      <alignment horizontal="center" wrapText="1"/>
    </xf>
    <xf numFmtId="0" fontId="19" fillId="0" borderId="22" xfId="42" applyFont="1" applyBorder="1" applyAlignment="1">
      <alignment horizontal="center" vertical="center" wrapText="1"/>
    </xf>
    <xf numFmtId="0" fontId="27" fillId="0" borderId="26" xfId="42" applyFont="1" applyBorder="1" applyAlignment="1">
      <alignment vertical="center" wrapText="1"/>
    </xf>
    <xf numFmtId="0" fontId="20" fillId="0" borderId="26" xfId="42" applyFont="1" applyBorder="1" applyAlignment="1">
      <alignment vertical="top" wrapText="1"/>
    </xf>
    <xf numFmtId="172" fontId="25" fillId="0" borderId="18" xfId="42" applyNumberFormat="1" applyFont="1" applyBorder="1" applyAlignment="1">
      <alignment horizontal="center" wrapText="1"/>
    </xf>
    <xf numFmtId="165" fontId="18" fillId="0" borderId="0" xfId="1" applyFont="1"/>
    <xf numFmtId="0" fontId="18" fillId="0" borderId="4" xfId="42" applyFont="1" applyBorder="1" applyAlignment="1">
      <alignment horizontal="center" vertical="center" wrapText="1"/>
    </xf>
    <xf numFmtId="0" fontId="28" fillId="0" borderId="26" xfId="42" applyFont="1" applyBorder="1" applyAlignment="1">
      <alignment vertical="center" wrapText="1"/>
    </xf>
    <xf numFmtId="173" fontId="26" fillId="2" borderId="30" xfId="42" applyNumberFormat="1" applyFont="1" applyFill="1" applyBorder="1"/>
    <xf numFmtId="0" fontId="18" fillId="5" borderId="26" xfId="42" applyFont="1" applyFill="1" applyBorder="1" applyAlignment="1">
      <alignment vertical="center" wrapText="1"/>
    </xf>
    <xf numFmtId="43" fontId="18" fillId="0" borderId="0" xfId="42" applyNumberFormat="1" applyFont="1"/>
    <xf numFmtId="1" fontId="24" fillId="0" borderId="0" xfId="1" applyNumberFormat="1" applyFont="1" applyAlignment="1">
      <alignment horizontal="center"/>
    </xf>
    <xf numFmtId="174" fontId="18" fillId="0" borderId="0" xfId="42" applyNumberFormat="1" applyFont="1"/>
    <xf numFmtId="0" fontId="18" fillId="0" borderId="0" xfId="42" applyFont="1" applyAlignment="1">
      <alignment horizontal="center" vertical="center" wrapText="1"/>
    </xf>
    <xf numFmtId="172" fontId="19" fillId="0" borderId="18" xfId="42" applyNumberFormat="1" applyFont="1" applyBorder="1" applyAlignment="1">
      <alignment horizontal="center" wrapText="1"/>
    </xf>
    <xf numFmtId="172" fontId="24" fillId="0" borderId="0" xfId="42" applyNumberFormat="1" applyFont="1"/>
    <xf numFmtId="0" fontId="24" fillId="0" borderId="0" xfId="42" applyFont="1"/>
    <xf numFmtId="0" fontId="20" fillId="0" borderId="26" xfId="42" applyFont="1" applyBorder="1" applyAlignment="1">
      <alignment horizontal="center" wrapText="1"/>
    </xf>
    <xf numFmtId="0" fontId="20" fillId="5" borderId="26" xfId="42" applyFont="1" applyFill="1" applyBorder="1" applyAlignment="1">
      <alignment vertical="center" wrapText="1"/>
    </xf>
    <xf numFmtId="0" fontId="18" fillId="0" borderId="31" xfId="42" applyFont="1" applyBorder="1" applyAlignment="1">
      <alignment horizontal="center" vertical="center" wrapText="1"/>
    </xf>
    <xf numFmtId="0" fontId="18" fillId="0" borderId="18" xfId="42" applyFont="1" applyBorder="1" applyAlignment="1">
      <alignment vertical="center" wrapText="1"/>
    </xf>
    <xf numFmtId="0" fontId="18" fillId="0" borderId="25" xfId="42" applyFont="1" applyBorder="1" applyAlignment="1">
      <alignment horizontal="center" vertical="center" wrapText="1"/>
    </xf>
    <xf numFmtId="0" fontId="18" fillId="0" borderId="25" xfId="42" applyFont="1" applyBorder="1" applyAlignment="1">
      <alignment vertical="center" wrapText="1"/>
    </xf>
    <xf numFmtId="0" fontId="19" fillId="0" borderId="25" xfId="42" applyFont="1" applyBorder="1" applyAlignment="1">
      <alignment horizontal="center" wrapText="1"/>
    </xf>
    <xf numFmtId="43" fontId="18" fillId="0" borderId="25" xfId="25" applyFont="1" applyBorder="1" applyAlignment="1">
      <alignment horizontal="center"/>
    </xf>
    <xf numFmtId="43" fontId="18" fillId="0" borderId="0" xfId="25" applyFont="1" applyAlignment="1"/>
    <xf numFmtId="170" fontId="18" fillId="0" borderId="0" xfId="25" applyNumberFormat="1" applyFont="1" applyAlignment="1"/>
    <xf numFmtId="170" fontId="18" fillId="0" borderId="0" xfId="42" applyNumberFormat="1" applyFont="1"/>
    <xf numFmtId="0" fontId="16" fillId="0" borderId="0" xfId="0" applyFont="1"/>
    <xf numFmtId="0" fontId="16" fillId="0" borderId="0" xfId="0" applyFont="1" applyAlignment="1">
      <alignment vertical="top" wrapText="1"/>
    </xf>
    <xf numFmtId="44" fontId="16" fillId="0" borderId="0" xfId="2" applyFont="1" applyAlignment="1">
      <alignment vertical="top"/>
    </xf>
    <xf numFmtId="0" fontId="30" fillId="0" borderId="0" xfId="0" applyFont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4" fontId="30" fillId="0" borderId="16" xfId="2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44" fontId="30" fillId="0" borderId="17" xfId="2" applyFont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0" fontId="31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vertical="top" wrapText="1"/>
    </xf>
    <xf numFmtId="44" fontId="32" fillId="0" borderId="18" xfId="2" applyFont="1" applyFill="1" applyBorder="1" applyAlignment="1">
      <alignment horizontal="left" vertical="center"/>
    </xf>
    <xf numFmtId="44" fontId="32" fillId="0" borderId="18" xfId="2" applyFont="1" applyFill="1" applyBorder="1" applyAlignment="1">
      <alignment horizontal="center" vertical="center"/>
    </xf>
    <xf numFmtId="0" fontId="17" fillId="2" borderId="0" xfId="0" applyFont="1" applyFill="1" applyAlignment="1">
      <alignment vertical="top" wrapText="1"/>
    </xf>
    <xf numFmtId="0" fontId="31" fillId="0" borderId="19" xfId="0" applyFont="1" applyBorder="1" applyAlignment="1">
      <alignment horizontal="center" vertical="center" wrapText="1"/>
    </xf>
    <xf numFmtId="171" fontId="19" fillId="5" borderId="18" xfId="42" applyNumberFormat="1" applyFont="1" applyFill="1" applyBorder="1" applyAlignment="1">
      <alignment horizontal="center" wrapText="1"/>
    </xf>
    <xf numFmtId="170" fontId="33" fillId="0" borderId="18" xfId="25" applyNumberFormat="1" applyFont="1" applyBorder="1" applyAlignment="1">
      <alignment horizontal="center" wrapText="1"/>
    </xf>
    <xf numFmtId="170" fontId="33" fillId="0" borderId="27" xfId="25" applyNumberFormat="1" applyFont="1" applyBorder="1" applyAlignment="1">
      <alignment horizontal="center" wrapText="1"/>
    </xf>
    <xf numFmtId="170" fontId="33" fillId="5" borderId="18" xfId="25" applyNumberFormat="1" applyFont="1" applyFill="1" applyBorder="1" applyAlignment="1">
      <alignment horizontal="center" wrapText="1"/>
    </xf>
    <xf numFmtId="170" fontId="33" fillId="5" borderId="18" xfId="25" applyNumberFormat="1" applyFont="1" applyFill="1" applyBorder="1" applyAlignment="1">
      <alignment horizontal="center"/>
    </xf>
    <xf numFmtId="1" fontId="33" fillId="5" borderId="0" xfId="42" applyNumberFormat="1" applyFont="1" applyFill="1"/>
    <xf numFmtId="170" fontId="33" fillId="0" borderId="18" xfId="25" applyNumberFormat="1" applyFont="1" applyBorder="1" applyAlignment="1">
      <alignment horizontal="center"/>
    </xf>
    <xf numFmtId="0" fontId="34" fillId="0" borderId="18" xfId="42" applyFont="1" applyBorder="1" applyAlignment="1">
      <alignment horizontal="center" vertical="center" wrapText="1"/>
    </xf>
    <xf numFmtId="0" fontId="14" fillId="0" borderId="18" xfId="42" applyFont="1" applyBorder="1" applyAlignment="1">
      <alignment vertical="center" wrapText="1"/>
    </xf>
    <xf numFmtId="170" fontId="12" fillId="0" borderId="30" xfId="25" applyNumberFormat="1" applyFont="1" applyFill="1" applyBorder="1"/>
    <xf numFmtId="170" fontId="19" fillId="0" borderId="30" xfId="42" applyNumberFormat="1" applyFont="1" applyBorder="1" applyAlignment="1">
      <alignment wrapText="1"/>
    </xf>
    <xf numFmtId="0" fontId="32" fillId="0" borderId="19" xfId="0" applyFont="1" applyBorder="1" applyAlignment="1">
      <alignment vertical="top" wrapText="1"/>
    </xf>
    <xf numFmtId="44" fontId="32" fillId="0" borderId="19" xfId="2" applyFont="1" applyFill="1" applyBorder="1" applyAlignment="1">
      <alignment horizontal="center" vertical="center"/>
    </xf>
    <xf numFmtId="170" fontId="20" fillId="0" borderId="18" xfId="25" applyNumberFormat="1" applyFont="1" applyBorder="1" applyAlignment="1">
      <alignment horizontal="center" wrapText="1"/>
    </xf>
    <xf numFmtId="170" fontId="20" fillId="0" borderId="18" xfId="25" applyNumberFormat="1" applyFont="1" applyBorder="1" applyAlignment="1">
      <alignment horizontal="center"/>
    </xf>
    <xf numFmtId="0" fontId="19" fillId="4" borderId="9" xfId="42" applyFont="1" applyFill="1" applyBorder="1" applyAlignment="1">
      <alignment horizontal="center"/>
    </xf>
    <xf numFmtId="0" fontId="19" fillId="4" borderId="10" xfId="42" applyFont="1" applyFill="1" applyBorder="1" applyAlignment="1">
      <alignment horizontal="center"/>
    </xf>
    <xf numFmtId="0" fontId="19" fillId="4" borderId="11" xfId="42" applyFont="1" applyFill="1" applyBorder="1" applyAlignment="1">
      <alignment horizontal="center"/>
    </xf>
    <xf numFmtId="0" fontId="12" fillId="3" borderId="9" xfId="42" applyFont="1" applyFill="1" applyBorder="1" applyAlignment="1">
      <alignment horizontal="center"/>
    </xf>
    <xf numFmtId="0" fontId="12" fillId="3" borderId="10" xfId="42" applyFont="1" applyFill="1" applyBorder="1" applyAlignment="1">
      <alignment horizontal="center"/>
    </xf>
    <xf numFmtId="0" fontId="12" fillId="3" borderId="11" xfId="42" applyFont="1" applyFill="1" applyBorder="1" applyAlignment="1">
      <alignment horizontal="center"/>
    </xf>
    <xf numFmtId="0" fontId="19" fillId="0" borderId="9" xfId="42" applyFont="1" applyBorder="1" applyAlignment="1">
      <alignment horizontal="right" vertical="center" wrapText="1"/>
    </xf>
    <xf numFmtId="0" fontId="19" fillId="0" borderId="10" xfId="42" applyFont="1" applyBorder="1" applyAlignment="1">
      <alignment horizontal="right" vertical="center" wrapText="1"/>
    </xf>
    <xf numFmtId="0" fontId="18" fillId="0" borderId="21" xfId="42" applyFont="1" applyBorder="1" applyAlignment="1">
      <alignment horizontal="center" wrapText="1"/>
    </xf>
    <xf numFmtId="0" fontId="18" fillId="0" borderId="25" xfId="42" applyFont="1" applyBorder="1" applyAlignment="1">
      <alignment horizontal="center" wrapText="1"/>
    </xf>
    <xf numFmtId="0" fontId="20" fillId="0" borderId="21" xfId="42" applyFont="1" applyBorder="1" applyAlignment="1">
      <alignment horizontal="center" wrapText="1"/>
    </xf>
    <xf numFmtId="0" fontId="20" fillId="0" borderId="25" xfId="42" applyFont="1" applyBorder="1" applyAlignment="1">
      <alignment horizontal="center" wrapText="1"/>
    </xf>
    <xf numFmtId="43" fontId="20" fillId="0" borderId="21" xfId="25" applyFont="1" applyBorder="1" applyAlignment="1">
      <alignment horizontal="center" wrapText="1"/>
    </xf>
    <xf numFmtId="43" fontId="20" fillId="0" borderId="25" xfId="25" applyFont="1" applyBorder="1" applyAlignment="1">
      <alignment horizontal="center" wrapText="1"/>
    </xf>
    <xf numFmtId="170" fontId="20" fillId="0" borderId="28" xfId="25" applyNumberFormat="1" applyFont="1" applyBorder="1" applyAlignment="1">
      <alignment horizontal="center" wrapText="1"/>
    </xf>
    <xf numFmtId="170" fontId="20" fillId="0" borderId="29" xfId="25" applyNumberFormat="1" applyFont="1" applyBorder="1" applyAlignment="1">
      <alignment horizontal="center" wrapText="1"/>
    </xf>
    <xf numFmtId="0" fontId="18" fillId="0" borderId="15" xfId="42" applyFont="1" applyBorder="1" applyAlignment="1">
      <alignment horizontal="center" vertical="center" wrapText="1"/>
    </xf>
    <xf numFmtId="0" fontId="18" fillId="0" borderId="16" xfId="42" applyFont="1" applyBorder="1" applyAlignment="1">
      <alignment horizontal="center" vertical="center" wrapText="1"/>
    </xf>
    <xf numFmtId="0" fontId="18" fillId="0" borderId="23" xfId="42" applyFont="1" applyBorder="1" applyAlignment="1">
      <alignment horizontal="center" vertical="center" wrapText="1"/>
    </xf>
    <xf numFmtId="0" fontId="18" fillId="0" borderId="24" xfId="42" applyFont="1" applyBorder="1" applyAlignment="1">
      <alignment horizontal="center" vertical="center" wrapText="1"/>
    </xf>
    <xf numFmtId="0" fontId="34" fillId="4" borderId="9" xfId="42" applyFont="1" applyFill="1" applyBorder="1" applyAlignment="1">
      <alignment horizontal="center"/>
    </xf>
    <xf numFmtId="0" fontId="34" fillId="4" borderId="10" xfId="42" applyFont="1" applyFill="1" applyBorder="1" applyAlignment="1">
      <alignment horizontal="center"/>
    </xf>
    <xf numFmtId="0" fontId="34" fillId="4" borderId="11" xfId="42" applyFont="1" applyFill="1" applyBorder="1" applyAlignment="1">
      <alignment horizontal="center"/>
    </xf>
    <xf numFmtId="0" fontId="12" fillId="0" borderId="34" xfId="42" applyFont="1" applyBorder="1" applyAlignment="1">
      <alignment horizontal="left" vertical="top" wrapText="1"/>
    </xf>
    <xf numFmtId="0" fontId="12" fillId="0" borderId="17" xfId="42" applyFont="1" applyBorder="1" applyAlignment="1">
      <alignment horizontal="left" vertical="top" wrapText="1"/>
    </xf>
    <xf numFmtId="0" fontId="12" fillId="0" borderId="9" xfId="42" applyFont="1" applyBorder="1" applyAlignment="1">
      <alignment horizontal="center" vertical="center" wrapText="1"/>
    </xf>
    <xf numFmtId="0" fontId="12" fillId="0" borderId="10" xfId="42" applyFont="1" applyBorder="1" applyAlignment="1">
      <alignment horizontal="center" vertical="center" wrapText="1"/>
    </xf>
    <xf numFmtId="0" fontId="13" fillId="0" borderId="21" xfId="42" applyFont="1" applyBorder="1" applyAlignment="1">
      <alignment horizontal="center" vertical="center" wrapText="1"/>
    </xf>
    <xf numFmtId="0" fontId="13" fillId="0" borderId="25" xfId="42" applyFont="1" applyBorder="1" applyAlignment="1">
      <alignment horizontal="center" vertical="center" wrapText="1"/>
    </xf>
    <xf numFmtId="0" fontId="14" fillId="0" borderId="21" xfId="42" applyFont="1" applyBorder="1" applyAlignment="1">
      <alignment horizontal="center" vertical="center" wrapText="1"/>
    </xf>
    <xf numFmtId="0" fontId="14" fillId="0" borderId="25" xfId="42" applyFont="1" applyBorder="1" applyAlignment="1">
      <alignment horizontal="center" vertical="center" wrapText="1"/>
    </xf>
    <xf numFmtId="170" fontId="14" fillId="0" borderId="21" xfId="25" applyNumberFormat="1" applyFont="1" applyBorder="1" applyAlignment="1">
      <alignment horizontal="center" vertical="center" wrapText="1"/>
    </xf>
    <xf numFmtId="170" fontId="14" fillId="0" borderId="25" xfId="25" applyNumberFormat="1" applyFont="1" applyBorder="1" applyAlignment="1">
      <alignment horizontal="center" vertical="center" wrapText="1"/>
    </xf>
    <xf numFmtId="170" fontId="13" fillId="0" borderId="18" xfId="26" applyNumberFormat="1" applyFont="1" applyBorder="1" applyAlignment="1">
      <alignment horizontal="center" vertical="center" wrapText="1"/>
    </xf>
    <xf numFmtId="170" fontId="14" fillId="0" borderId="28" xfId="25" applyNumberFormat="1" applyFont="1" applyBorder="1" applyAlignment="1">
      <alignment horizontal="center" vertical="center" wrapText="1"/>
    </xf>
    <xf numFmtId="170" fontId="14" fillId="0" borderId="35" xfId="25" applyNumberFormat="1" applyFont="1" applyBorder="1" applyAlignment="1">
      <alignment horizontal="center" vertical="center" wrapText="1"/>
    </xf>
    <xf numFmtId="170" fontId="13" fillId="0" borderId="27" xfId="26" applyNumberFormat="1" applyFont="1" applyBorder="1" applyAlignment="1">
      <alignment horizontal="center" vertical="center" wrapText="1"/>
    </xf>
    <xf numFmtId="0" fontId="13" fillId="0" borderId="15" xfId="42" applyFont="1" applyBorder="1" applyAlignment="1">
      <alignment horizontal="center" vertical="center"/>
    </xf>
    <xf numFmtId="0" fontId="13" fillId="0" borderId="16" xfId="42" applyFont="1" applyBorder="1" applyAlignment="1">
      <alignment horizontal="center" vertical="center"/>
    </xf>
    <xf numFmtId="0" fontId="13" fillId="0" borderId="32" xfId="42" applyFont="1" applyBorder="1" applyAlignment="1">
      <alignment horizontal="center" vertical="center"/>
    </xf>
    <xf numFmtId="0" fontId="13" fillId="0" borderId="33" xfId="42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9" fontId="0" fillId="0" borderId="4" xfId="0" applyNumberFormat="1" applyBorder="1"/>
    <xf numFmtId="169" fontId="0" fillId="0" borderId="5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9" fontId="0" fillId="0" borderId="9" xfId="0" applyNumberFormat="1" applyBorder="1"/>
    <xf numFmtId="169" fontId="0" fillId="0" borderId="11" xfId="0" applyNumberFormat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169" fontId="0" fillId="0" borderId="1" xfId="0" applyNumberFormat="1" applyBorder="1"/>
    <xf numFmtId="169" fontId="0" fillId="0" borderId="3" xfId="0" applyNumberFormat="1" applyBorder="1"/>
    <xf numFmtId="0" fontId="0" fillId="0" borderId="4" xfId="0" applyBorder="1"/>
    <xf numFmtId="0" fontId="0" fillId="0" borderId="5" xfId="0" applyBorder="1"/>
  </cellXfs>
  <cellStyles count="50">
    <cellStyle name="Accent1 - 20%" xfId="4" xr:uid="{00000000-0005-0000-0000-000031000000}"/>
    <cellStyle name="Accent1 - 40%" xfId="5" xr:uid="{00000000-0005-0000-0000-000032000000}"/>
    <cellStyle name="Accent1 - 60%" xfId="6" xr:uid="{00000000-0005-0000-0000-000033000000}"/>
    <cellStyle name="Accent2 - 20%" xfId="7" xr:uid="{00000000-0005-0000-0000-000034000000}"/>
    <cellStyle name="Accent2 - 40%" xfId="8" xr:uid="{00000000-0005-0000-0000-000035000000}"/>
    <cellStyle name="Accent2 - 60%" xfId="9" xr:uid="{00000000-0005-0000-0000-000036000000}"/>
    <cellStyle name="Accent3 - 20%" xfId="10" xr:uid="{00000000-0005-0000-0000-000037000000}"/>
    <cellStyle name="Accent3 - 40%" xfId="11" xr:uid="{00000000-0005-0000-0000-000038000000}"/>
    <cellStyle name="Accent3 - 60%" xfId="12" xr:uid="{00000000-0005-0000-0000-000039000000}"/>
    <cellStyle name="Accent4 - 20%" xfId="13" xr:uid="{00000000-0005-0000-0000-00003A000000}"/>
    <cellStyle name="Accent4 - 40%" xfId="14" xr:uid="{00000000-0005-0000-0000-00003B000000}"/>
    <cellStyle name="Accent4 - 60%" xfId="15" xr:uid="{00000000-0005-0000-0000-00003C000000}"/>
    <cellStyle name="Accent5 - 20%" xfId="16" xr:uid="{00000000-0005-0000-0000-00003D000000}"/>
    <cellStyle name="Accent5 - 40%" xfId="17" xr:uid="{00000000-0005-0000-0000-00003E000000}"/>
    <cellStyle name="Accent5 - 60%" xfId="18" xr:uid="{00000000-0005-0000-0000-00003F000000}"/>
    <cellStyle name="Accent6 - 20%" xfId="19" xr:uid="{00000000-0005-0000-0000-000040000000}"/>
    <cellStyle name="Accent6 - 40%" xfId="20" xr:uid="{00000000-0005-0000-0000-000041000000}"/>
    <cellStyle name="Accent6 - 60%" xfId="21" xr:uid="{00000000-0005-0000-0000-000042000000}"/>
    <cellStyle name="Comma" xfId="1" builtinId="3"/>
    <cellStyle name="Comma 16" xfId="22" xr:uid="{00000000-0005-0000-0000-000043000000}"/>
    <cellStyle name="Comma 17" xfId="23" xr:uid="{00000000-0005-0000-0000-000044000000}"/>
    <cellStyle name="Comma 2" xfId="24" xr:uid="{00000000-0005-0000-0000-000045000000}"/>
    <cellStyle name="Comma 3" xfId="25" xr:uid="{00000000-0005-0000-0000-000046000000}"/>
    <cellStyle name="Comma 3 4" xfId="26" xr:uid="{00000000-0005-0000-0000-000047000000}"/>
    <cellStyle name="Comma0" xfId="27" xr:uid="{00000000-0005-0000-0000-000048000000}"/>
    <cellStyle name="Comma1 - Style1" xfId="28" xr:uid="{00000000-0005-0000-0000-000049000000}"/>
    <cellStyle name="Currency" xfId="2" builtinId="4"/>
    <cellStyle name="Currency0" xfId="29" xr:uid="{00000000-0005-0000-0000-00004A000000}"/>
    <cellStyle name="Date" xfId="30" xr:uid="{00000000-0005-0000-0000-00004B000000}"/>
    <cellStyle name="Emphasis 1" xfId="31" xr:uid="{00000000-0005-0000-0000-00004C000000}"/>
    <cellStyle name="Emphasis 2" xfId="32" xr:uid="{00000000-0005-0000-0000-00004D000000}"/>
    <cellStyle name="Emphasis 3" xfId="33" xr:uid="{00000000-0005-0000-0000-00004E000000}"/>
    <cellStyle name="Fixed" xfId="34" xr:uid="{00000000-0005-0000-0000-00004F000000}"/>
    <cellStyle name="Normal" xfId="0" builtinId="0"/>
    <cellStyle name="Normal 10" xfId="35" xr:uid="{00000000-0005-0000-0000-000050000000}"/>
    <cellStyle name="Normal 11 4 2" xfId="36" xr:uid="{00000000-0005-0000-0000-000051000000}"/>
    <cellStyle name="Normal 2" xfId="37" xr:uid="{00000000-0005-0000-0000-000052000000}"/>
    <cellStyle name="Normal 2 4" xfId="38" xr:uid="{00000000-0005-0000-0000-000053000000}"/>
    <cellStyle name="Normal 20" xfId="39" xr:uid="{00000000-0005-0000-0000-000054000000}"/>
    <cellStyle name="Normal 3" xfId="40" xr:uid="{00000000-0005-0000-0000-000055000000}"/>
    <cellStyle name="Normal 4" xfId="41" xr:uid="{00000000-0005-0000-0000-000056000000}"/>
    <cellStyle name="Normal 5" xfId="42" xr:uid="{00000000-0005-0000-0000-000057000000}"/>
    <cellStyle name="Normal 5 16" xfId="43" xr:uid="{00000000-0005-0000-0000-000058000000}"/>
    <cellStyle name="Normal 8 2" xfId="44" xr:uid="{00000000-0005-0000-0000-000059000000}"/>
    <cellStyle name="Percent" xfId="3" builtinId="5"/>
    <cellStyle name="Percent 2" xfId="45" xr:uid="{00000000-0005-0000-0000-00005A000000}"/>
    <cellStyle name="Percent 3" xfId="46" xr:uid="{00000000-0005-0000-0000-00005B000000}"/>
    <cellStyle name="Sheet Title" xfId="47" xr:uid="{00000000-0005-0000-0000-00005C000000}"/>
    <cellStyle name="TransnetDataEntry" xfId="48" xr:uid="{00000000-0005-0000-0000-00005D000000}"/>
    <cellStyle name="TransnetTotal" xfId="49" xr:uid="{00000000-0005-0000-0000-00005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DH\My%20Documents\Projects%20Working%20Files%20and%20Backups\Berth%20708%20R%20Bay\Saldanah%20Cost%20estimate%20Re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DV%20Server\Sustainable%20Engineering\Elgin%20Village\Cost%20Estimate\Pre%20Tender%20Estim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mtgroup22082019-my.sharepoint.com\My%20Documents\PROJEKTE\ATENDERS\VRYHEID\PROJEKTE\ATENDERS\MASTERS\BILL.WQ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A-NAS01\Data\BTW\BTW%20Projects\Documents\20093%20Belfast%20Water%20Works%20Upgrading\20093-Bill%20of%20Quant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Estimate Summary"/>
      <sheetName val="Transnet Estimate"/>
      <sheetName val="Phasing"/>
      <sheetName val="Dredging and Reclamation"/>
      <sheetName val="Causeway Revetment"/>
      <sheetName val="Skeletal Quay Structure"/>
      <sheetName val="Reclaimation Bund"/>
      <sheetName val="Services"/>
      <sheetName val="Roads"/>
      <sheetName val="Environmental"/>
      <sheetName val="Fenders, Etc"/>
      <sheetName val="Causeway Revetment volumes"/>
      <sheetName val="Reclaimation Bund calcs"/>
      <sheetName val="Skeletal structure Calcs"/>
      <sheetName val="Roadwork calcs, etc"/>
      <sheetName val="Services Cal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D"/>
      <sheetName val="Db"/>
      <sheetName val="Dk"/>
      <sheetName val="Dm"/>
      <sheetName val="L"/>
      <sheetName val="Lb"/>
      <sheetName val="Lc"/>
      <sheetName val="Ld"/>
      <sheetName val="Le"/>
      <sheetName val="Lf"/>
      <sheetName val="Me"/>
      <sheetName val="Mf"/>
      <sheetName val="Mg"/>
      <sheetName val="Mh"/>
      <sheetName val="Mj"/>
      <sheetName val="Mk"/>
      <sheetName val="Mm"/>
      <sheetName val="Summary"/>
      <sheetName val="Calc of Tender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-1"/>
      <sheetName val="SEC-2"/>
      <sheetName val="SEC-3"/>
      <sheetName val="SEC-4"/>
      <sheetName val="SEC-5"/>
      <sheetName val="SEC-6"/>
      <sheetName val="SEC-7"/>
      <sheetName val="SEC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tsobane Maite" id="{6367D546-B946-4CDA-B19B-A3D0FE325CF4}" userId="S::M.Maite@sanbi.org.za::b7e34b68-e1bf-4442-b9fe-2f584f274271" providerId="AD"/>
  <person displayName="Tammy Smith" id="{FBB7D80B-C1AC-434F-A0BD-4BD584E4477B}" userId="S::t.smith@sanbi.org.za::94311900-5760-4984-bba9-5710e6362ef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6" dT="2026-04-05T13:00:17.43" personId="{FBB7D80B-C1AC-434F-A0BD-4BD584E4477B}" id="{2C4D5BDB-997A-4B31-AE60-F74EBC2BA785}" done="1">
    <text>Should say 'Dig holes' 
Should this be pine poles or gum poles?</text>
  </threadedComment>
  <threadedComment ref="E26" dT="2026-04-10T08:23:29.32" personId="{6367D546-B946-4CDA-B19B-A3D0FE325CF4}" id="{271D1FBC-8D5D-4002-B4FA-CDE18B51EDA3}" parentId="{2C4D5BDB-997A-4B31-AE60-F74EBC2BA785}">
    <text>gum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4506668294322"/>
    <pageSetUpPr fitToPage="1"/>
  </sheetPr>
  <dimension ref="A1:J77"/>
  <sheetViews>
    <sheetView showGridLines="0" view="pageBreakPreview" zoomScaleNormal="100" workbookViewId="0">
      <selection activeCell="H10" sqref="H10"/>
    </sheetView>
  </sheetViews>
  <sheetFormatPr defaultColWidth="30.08984375" defaultRowHeight="13"/>
  <cols>
    <col min="1" max="1" width="5.453125" style="14" customWidth="1"/>
    <col min="2" max="2" width="6" style="16" customWidth="1"/>
    <col min="3" max="3" width="8.453125" style="16" customWidth="1"/>
    <col min="4" max="4" width="3.453125" style="16" customWidth="1"/>
    <col min="5" max="5" width="60.453125" style="14" customWidth="1"/>
    <col min="6" max="6" width="6.453125" style="14" customWidth="1"/>
    <col min="7" max="7" width="10" style="14" customWidth="1"/>
    <col min="8" max="9" width="15.453125" style="56" customWidth="1"/>
    <col min="10" max="16384" width="30.08984375" style="14"/>
  </cols>
  <sheetData>
    <row r="1" spans="2:9">
      <c r="B1" s="9"/>
      <c r="C1" s="10"/>
      <c r="D1" s="10"/>
      <c r="E1" s="11"/>
      <c r="F1" s="11"/>
      <c r="G1" s="11"/>
      <c r="H1" s="12"/>
      <c r="I1" s="13"/>
    </row>
    <row r="2" spans="2:9">
      <c r="B2" s="185" t="s">
        <v>147</v>
      </c>
      <c r="C2" s="186"/>
      <c r="D2" s="186"/>
      <c r="E2" s="186"/>
      <c r="F2" s="186"/>
      <c r="G2" s="186"/>
      <c r="H2" s="186"/>
      <c r="I2" s="187"/>
    </row>
    <row r="3" spans="2:9">
      <c r="B3" s="15"/>
      <c r="H3" s="17"/>
      <c r="I3" s="18"/>
    </row>
    <row r="4" spans="2:9" ht="15.75" customHeight="1">
      <c r="B4" s="168" t="s">
        <v>0</v>
      </c>
      <c r="C4" s="169"/>
      <c r="D4" s="169"/>
      <c r="E4" s="169"/>
      <c r="F4" s="169"/>
      <c r="G4" s="169"/>
      <c r="H4" s="169"/>
      <c r="I4" s="170"/>
    </row>
    <row r="5" spans="2:9">
      <c r="B5" s="19"/>
      <c r="C5" s="20"/>
      <c r="D5" s="20"/>
      <c r="E5" s="21"/>
      <c r="F5" s="21"/>
      <c r="G5" s="21"/>
      <c r="H5" s="22"/>
      <c r="I5" s="23"/>
    </row>
    <row r="6" spans="2:9" ht="22.75" customHeight="1">
      <c r="B6" s="24" t="s">
        <v>1</v>
      </c>
      <c r="C6" s="25" t="s">
        <v>2</v>
      </c>
      <c r="D6" s="202" t="s">
        <v>3</v>
      </c>
      <c r="E6" s="203"/>
      <c r="F6" s="192" t="s">
        <v>4</v>
      </c>
      <c r="G6" s="194" t="s">
        <v>5</v>
      </c>
      <c r="H6" s="196" t="s">
        <v>6</v>
      </c>
      <c r="I6" s="199" t="s">
        <v>7</v>
      </c>
    </row>
    <row r="7" spans="2:9" ht="12.75" customHeight="1">
      <c r="B7" s="26" t="s">
        <v>8</v>
      </c>
      <c r="C7" s="27" t="s">
        <v>9</v>
      </c>
      <c r="D7" s="204"/>
      <c r="E7" s="205"/>
      <c r="F7" s="193"/>
      <c r="G7" s="195"/>
      <c r="H7" s="197"/>
      <c r="I7" s="200"/>
    </row>
    <row r="8" spans="2:9" ht="15" customHeight="1">
      <c r="B8" s="28"/>
      <c r="C8" s="29"/>
      <c r="D8" s="29"/>
      <c r="E8" s="30" t="s">
        <v>10</v>
      </c>
      <c r="F8" s="2"/>
      <c r="G8" s="2"/>
      <c r="H8" s="3"/>
      <c r="I8" s="4"/>
    </row>
    <row r="9" spans="2:9">
      <c r="B9" s="28"/>
      <c r="C9" s="29"/>
      <c r="D9" s="29"/>
      <c r="E9" s="5"/>
      <c r="F9" s="2"/>
      <c r="G9" s="2"/>
      <c r="H9" s="3"/>
      <c r="I9" s="4"/>
    </row>
    <row r="10" spans="2:9">
      <c r="B10" s="28" t="s">
        <v>11</v>
      </c>
      <c r="C10" s="29"/>
      <c r="D10" s="29"/>
      <c r="E10" s="30" t="s">
        <v>12</v>
      </c>
      <c r="F10" s="2"/>
      <c r="G10" s="2"/>
      <c r="H10" s="3"/>
      <c r="I10" s="4"/>
    </row>
    <row r="11" spans="2:9">
      <c r="B11" s="28" t="s">
        <v>13</v>
      </c>
      <c r="C11" s="29"/>
      <c r="D11" s="29"/>
      <c r="E11" s="31" t="s">
        <v>14</v>
      </c>
      <c r="F11" s="32" t="s">
        <v>15</v>
      </c>
      <c r="G11" s="32">
        <v>1</v>
      </c>
      <c r="H11" s="3"/>
      <c r="I11" s="4"/>
    </row>
    <row r="12" spans="2:9" ht="15" customHeight="1">
      <c r="B12" s="28"/>
      <c r="C12" s="29"/>
      <c r="D12" s="29"/>
      <c r="E12" s="31"/>
      <c r="F12" s="32"/>
      <c r="G12" s="32"/>
      <c r="H12" s="3"/>
      <c r="I12" s="4"/>
    </row>
    <row r="13" spans="2:9" ht="15" customHeight="1">
      <c r="B13" s="28" t="s">
        <v>16</v>
      </c>
      <c r="C13" s="29"/>
      <c r="D13" s="29"/>
      <c r="E13" s="30" t="s">
        <v>17</v>
      </c>
      <c r="F13" s="32"/>
      <c r="G13" s="32"/>
      <c r="H13" s="3"/>
      <c r="I13" s="4"/>
    </row>
    <row r="14" spans="2:9" ht="15" customHeight="1">
      <c r="B14" s="28"/>
      <c r="C14" s="29"/>
      <c r="D14" s="29" t="s">
        <v>18</v>
      </c>
      <c r="E14" s="31" t="s">
        <v>19</v>
      </c>
      <c r="F14" s="32" t="s">
        <v>15</v>
      </c>
      <c r="G14" s="32">
        <v>1</v>
      </c>
      <c r="I14" s="4"/>
    </row>
    <row r="15" spans="2:9" ht="15" customHeight="1">
      <c r="B15" s="28"/>
      <c r="C15" s="29"/>
      <c r="D15" s="29" t="s">
        <v>20</v>
      </c>
      <c r="E15" s="31" t="s">
        <v>21</v>
      </c>
      <c r="F15" s="32" t="s">
        <v>15</v>
      </c>
      <c r="G15" s="32">
        <v>1</v>
      </c>
      <c r="H15" s="3"/>
      <c r="I15" s="4"/>
    </row>
    <row r="16" spans="2:9" ht="15" customHeight="1">
      <c r="B16" s="28"/>
      <c r="C16" s="29"/>
      <c r="D16" s="29" t="s">
        <v>22</v>
      </c>
      <c r="E16" s="31" t="s">
        <v>23</v>
      </c>
      <c r="F16" s="32" t="s">
        <v>15</v>
      </c>
      <c r="G16" s="32">
        <v>1</v>
      </c>
      <c r="H16" s="3"/>
      <c r="I16" s="4"/>
    </row>
    <row r="17" spans="1:9" ht="12.75" customHeight="1">
      <c r="B17" s="28"/>
      <c r="C17" s="29"/>
      <c r="D17" s="29" t="s">
        <v>24</v>
      </c>
      <c r="E17" s="31" t="s">
        <v>25</v>
      </c>
      <c r="F17" s="32" t="s">
        <v>15</v>
      </c>
      <c r="G17" s="32">
        <v>1</v>
      </c>
      <c r="H17" s="198"/>
      <c r="I17" s="201"/>
    </row>
    <row r="18" spans="1:9" ht="15" customHeight="1">
      <c r="B18" s="28"/>
      <c r="C18" s="29"/>
      <c r="D18" s="29"/>
      <c r="E18" s="31" t="s">
        <v>26</v>
      </c>
      <c r="F18" s="32"/>
      <c r="G18" s="32"/>
      <c r="H18" s="198"/>
      <c r="I18" s="201"/>
    </row>
    <row r="19" spans="1:9" ht="15" customHeight="1">
      <c r="B19" s="28"/>
      <c r="C19" s="29"/>
      <c r="D19" s="29"/>
      <c r="E19" s="31"/>
      <c r="F19" s="32"/>
      <c r="G19" s="32"/>
      <c r="H19" s="3"/>
      <c r="I19" s="4"/>
    </row>
    <row r="20" spans="1:9" ht="15" customHeight="1">
      <c r="B20" s="28" t="s">
        <v>27</v>
      </c>
      <c r="C20" s="29"/>
      <c r="D20" s="29"/>
      <c r="E20" s="33" t="s">
        <v>28</v>
      </c>
      <c r="F20" s="32"/>
      <c r="G20" s="32"/>
      <c r="H20" s="3"/>
      <c r="I20" s="4"/>
    </row>
    <row r="21" spans="1:9" ht="37.5" customHeight="1">
      <c r="B21" s="28"/>
      <c r="C21" s="29"/>
      <c r="D21" s="29" t="s">
        <v>29</v>
      </c>
      <c r="E21" s="31" t="s">
        <v>30</v>
      </c>
      <c r="F21" s="32" t="s">
        <v>15</v>
      </c>
      <c r="G21" s="32">
        <v>1</v>
      </c>
      <c r="H21" s="3"/>
      <c r="I21" s="4"/>
    </row>
    <row r="22" spans="1:9" ht="10.5" customHeight="1">
      <c r="B22" s="28"/>
      <c r="C22" s="29"/>
      <c r="D22" s="29"/>
      <c r="E22" s="31"/>
      <c r="F22" s="32"/>
      <c r="G22" s="32"/>
      <c r="H22" s="3"/>
      <c r="I22" s="4"/>
    </row>
    <row r="23" spans="1:9" ht="46.5" customHeight="1">
      <c r="B23" s="28"/>
      <c r="C23" s="29"/>
      <c r="D23" s="29" t="s">
        <v>31</v>
      </c>
      <c r="E23" s="31" t="s">
        <v>32</v>
      </c>
      <c r="F23" s="32" t="s">
        <v>15</v>
      </c>
      <c r="G23" s="32">
        <v>1</v>
      </c>
      <c r="H23" s="3"/>
      <c r="I23" s="4"/>
    </row>
    <row r="24" spans="1:9">
      <c r="B24" s="28"/>
      <c r="C24" s="29"/>
      <c r="D24" s="29"/>
      <c r="E24" s="31"/>
      <c r="F24" s="32"/>
      <c r="G24" s="32"/>
      <c r="H24" s="3"/>
      <c r="I24" s="4"/>
    </row>
    <row r="25" spans="1:9">
      <c r="B25" s="28" t="s">
        <v>33</v>
      </c>
      <c r="C25" s="29"/>
      <c r="D25" s="29"/>
      <c r="E25" s="31" t="s">
        <v>34</v>
      </c>
      <c r="F25" s="32" t="s">
        <v>15</v>
      </c>
      <c r="G25" s="32">
        <v>1</v>
      </c>
      <c r="H25" s="3"/>
      <c r="I25" s="4"/>
    </row>
    <row r="26" spans="1:9">
      <c r="B26" s="28"/>
      <c r="C26" s="29"/>
      <c r="D26" s="29"/>
      <c r="E26" s="31"/>
      <c r="F26" s="32"/>
      <c r="G26" s="32"/>
      <c r="H26" s="3"/>
      <c r="I26" s="4"/>
    </row>
    <row r="27" spans="1:9">
      <c r="A27" s="34"/>
      <c r="B27" s="28" t="s">
        <v>35</v>
      </c>
      <c r="C27" s="29"/>
      <c r="D27" s="29"/>
      <c r="E27" s="30" t="s">
        <v>36</v>
      </c>
      <c r="F27" s="32"/>
      <c r="G27" s="32"/>
      <c r="H27" s="3"/>
      <c r="I27" s="4"/>
    </row>
    <row r="28" spans="1:9">
      <c r="B28" s="28" t="s">
        <v>37</v>
      </c>
      <c r="C28" s="29"/>
      <c r="D28" s="29"/>
      <c r="E28" s="31" t="s">
        <v>38</v>
      </c>
      <c r="F28" s="32" t="s">
        <v>39</v>
      </c>
      <c r="G28" s="32">
        <v>5</v>
      </c>
      <c r="H28" s="3"/>
      <c r="I28" s="4"/>
    </row>
    <row r="29" spans="1:9">
      <c r="B29" s="28" t="s">
        <v>40</v>
      </c>
      <c r="C29" s="29"/>
      <c r="D29" s="29"/>
      <c r="E29" s="31" t="s">
        <v>41</v>
      </c>
      <c r="F29" s="32" t="s">
        <v>39</v>
      </c>
      <c r="G29" s="32">
        <v>5</v>
      </c>
      <c r="H29" s="3"/>
      <c r="I29" s="4"/>
    </row>
    <row r="30" spans="1:9">
      <c r="B30" s="28"/>
      <c r="C30" s="29"/>
      <c r="D30" s="29"/>
      <c r="E30" s="31"/>
      <c r="F30" s="32"/>
      <c r="G30" s="32"/>
      <c r="H30" s="3"/>
      <c r="I30" s="4"/>
    </row>
    <row r="31" spans="1:9">
      <c r="B31" s="35"/>
      <c r="C31" s="36"/>
      <c r="D31" s="36"/>
      <c r="E31" s="37"/>
      <c r="F31" s="37"/>
      <c r="G31" s="37"/>
      <c r="H31" s="38"/>
      <c r="I31" s="39"/>
    </row>
    <row r="32" spans="1:9" s="40" customFormat="1" ht="12" customHeight="1">
      <c r="A32" s="14"/>
      <c r="B32" s="188" t="s">
        <v>42</v>
      </c>
      <c r="C32" s="189"/>
      <c r="D32" s="189"/>
      <c r="E32" s="189"/>
      <c r="F32" s="189"/>
      <c r="G32" s="189"/>
      <c r="H32" s="189"/>
      <c r="I32" s="6"/>
    </row>
    <row r="33" spans="2:9">
      <c r="B33" s="24" t="s">
        <v>43</v>
      </c>
      <c r="C33" s="25"/>
      <c r="D33" s="25"/>
      <c r="E33" s="41" t="s">
        <v>17</v>
      </c>
      <c r="F33" s="42"/>
      <c r="G33" s="42"/>
      <c r="H33" s="7"/>
      <c r="I33" s="8"/>
    </row>
    <row r="34" spans="2:9">
      <c r="B34" s="28"/>
      <c r="C34" s="29"/>
      <c r="D34" s="29"/>
      <c r="E34" s="30" t="s">
        <v>44</v>
      </c>
      <c r="F34" s="32"/>
      <c r="G34" s="32"/>
      <c r="H34" s="3"/>
      <c r="I34" s="4"/>
    </row>
    <row r="35" spans="2:9" ht="15" customHeight="1">
      <c r="B35" s="28"/>
      <c r="C35" s="29"/>
      <c r="D35" s="29" t="s">
        <v>18</v>
      </c>
      <c r="E35" s="31" t="s">
        <v>19</v>
      </c>
      <c r="F35" s="32" t="s">
        <v>39</v>
      </c>
      <c r="G35" s="32">
        <v>5</v>
      </c>
      <c r="H35" s="3"/>
      <c r="I35" s="4"/>
    </row>
    <row r="36" spans="2:9" ht="15" customHeight="1">
      <c r="B36" s="28"/>
      <c r="C36" s="29"/>
      <c r="D36" s="29" t="s">
        <v>20</v>
      </c>
      <c r="E36" s="31" t="s">
        <v>21</v>
      </c>
      <c r="F36" s="32" t="s">
        <v>39</v>
      </c>
      <c r="G36" s="32">
        <v>5</v>
      </c>
      <c r="H36" s="3"/>
      <c r="I36" s="4"/>
    </row>
    <row r="37" spans="2:9" ht="15" customHeight="1">
      <c r="B37" s="28"/>
      <c r="C37" s="29"/>
      <c r="D37" s="29" t="s">
        <v>22</v>
      </c>
      <c r="E37" s="31" t="s">
        <v>23</v>
      </c>
      <c r="F37" s="32" t="s">
        <v>39</v>
      </c>
      <c r="G37" s="32">
        <v>5</v>
      </c>
      <c r="H37" s="3"/>
      <c r="I37" s="4"/>
    </row>
    <row r="38" spans="2:9" ht="15" customHeight="1">
      <c r="B38" s="28"/>
      <c r="C38" s="29"/>
      <c r="D38" s="29" t="s">
        <v>24</v>
      </c>
      <c r="E38" s="31" t="s">
        <v>25</v>
      </c>
      <c r="F38" s="32" t="s">
        <v>39</v>
      </c>
      <c r="G38" s="32">
        <v>5</v>
      </c>
      <c r="H38" s="3"/>
      <c r="I38" s="4"/>
    </row>
    <row r="39" spans="2:9" ht="15" customHeight="1">
      <c r="B39" s="28"/>
      <c r="C39" s="29"/>
      <c r="D39" s="29"/>
      <c r="E39" s="31" t="s">
        <v>26</v>
      </c>
      <c r="F39" s="32"/>
      <c r="G39" s="32"/>
      <c r="H39" s="3"/>
      <c r="I39" s="4"/>
    </row>
    <row r="40" spans="2:9">
      <c r="B40" s="28"/>
      <c r="C40" s="29"/>
      <c r="D40" s="29"/>
      <c r="E40" s="31"/>
      <c r="F40" s="32"/>
      <c r="G40" s="32"/>
      <c r="H40" s="3"/>
      <c r="I40" s="4"/>
    </row>
    <row r="41" spans="2:9" ht="32.25" customHeight="1">
      <c r="B41" s="28" t="s">
        <v>45</v>
      </c>
      <c r="C41" s="29"/>
      <c r="D41" s="29"/>
      <c r="E41" s="31" t="s">
        <v>46</v>
      </c>
      <c r="F41" s="32" t="s">
        <v>39</v>
      </c>
      <c r="G41" s="32">
        <v>5</v>
      </c>
      <c r="H41" s="3"/>
      <c r="I41" s="4"/>
    </row>
    <row r="42" spans="2:9">
      <c r="B42" s="28" t="s">
        <v>47</v>
      </c>
      <c r="C42" s="29"/>
      <c r="D42" s="29"/>
      <c r="E42" s="31" t="s">
        <v>48</v>
      </c>
      <c r="F42" s="32" t="s">
        <v>39</v>
      </c>
      <c r="G42" s="32">
        <v>5</v>
      </c>
      <c r="H42" s="3"/>
      <c r="I42" s="4"/>
    </row>
    <row r="43" spans="2:9">
      <c r="B43" s="28"/>
      <c r="C43" s="29"/>
      <c r="D43" s="29"/>
      <c r="E43" s="31"/>
      <c r="F43" s="32"/>
      <c r="G43" s="32"/>
      <c r="H43" s="3"/>
      <c r="I43" s="4"/>
    </row>
    <row r="44" spans="2:9">
      <c r="B44" s="28" t="s">
        <v>49</v>
      </c>
      <c r="C44" s="29"/>
      <c r="D44" s="29"/>
      <c r="E44" s="30" t="s">
        <v>50</v>
      </c>
      <c r="F44" s="32"/>
      <c r="G44" s="32"/>
      <c r="H44" s="3"/>
      <c r="I44" s="4"/>
    </row>
    <row r="45" spans="2:9">
      <c r="B45" s="28"/>
      <c r="C45" s="29"/>
      <c r="D45" s="29"/>
      <c r="E45" s="31"/>
      <c r="F45" s="32"/>
      <c r="G45" s="32"/>
      <c r="H45" s="3"/>
      <c r="I45" s="4"/>
    </row>
    <row r="46" spans="2:9">
      <c r="B46" s="28"/>
      <c r="C46" s="29"/>
      <c r="D46" s="29" t="s">
        <v>18</v>
      </c>
      <c r="E46" s="31" t="s">
        <v>51</v>
      </c>
      <c r="F46" s="32" t="s">
        <v>15</v>
      </c>
      <c r="G46" s="32">
        <v>1</v>
      </c>
      <c r="H46" s="3"/>
      <c r="I46" s="4"/>
    </row>
    <row r="47" spans="2:9">
      <c r="B47" s="28"/>
      <c r="C47" s="29"/>
      <c r="D47" s="29"/>
      <c r="E47" s="31"/>
      <c r="F47" s="32"/>
      <c r="G47" s="157"/>
      <c r="H47" s="3"/>
      <c r="I47" s="4"/>
    </row>
    <row r="48" spans="2:9" ht="25.4" customHeight="1">
      <c r="B48" s="28"/>
      <c r="C48" s="29"/>
      <c r="D48" s="29" t="s">
        <v>31</v>
      </c>
      <c r="E48" s="31" t="s">
        <v>52</v>
      </c>
      <c r="F48" s="43" t="s">
        <v>53</v>
      </c>
      <c r="G48" s="157">
        <v>40</v>
      </c>
      <c r="H48" s="3"/>
      <c r="I48" s="4"/>
    </row>
    <row r="49" spans="1:9" ht="12" customHeight="1">
      <c r="B49" s="28"/>
      <c r="C49" s="29"/>
      <c r="D49" s="29"/>
      <c r="E49" s="31"/>
      <c r="F49" s="44"/>
      <c r="G49" s="157"/>
      <c r="H49" s="3"/>
      <c r="I49" s="4"/>
    </row>
    <row r="50" spans="1:9">
      <c r="B50" s="28"/>
      <c r="C50" s="29"/>
      <c r="D50" s="29" t="s">
        <v>20</v>
      </c>
      <c r="E50" s="45" t="s">
        <v>54</v>
      </c>
      <c r="F50" s="46" t="s">
        <v>55</v>
      </c>
      <c r="G50" s="157">
        <v>10</v>
      </c>
      <c r="H50" s="3"/>
      <c r="I50" s="4"/>
    </row>
    <row r="51" spans="1:9">
      <c r="B51" s="28"/>
      <c r="C51" s="29"/>
      <c r="D51" s="29"/>
      <c r="E51" s="31"/>
      <c r="G51" s="37"/>
      <c r="H51" s="3"/>
      <c r="I51" s="4"/>
    </row>
    <row r="52" spans="1:9">
      <c r="B52" s="28"/>
      <c r="C52" s="29"/>
      <c r="D52" s="29" t="s">
        <v>22</v>
      </c>
      <c r="E52" s="31" t="s">
        <v>56</v>
      </c>
      <c r="F52" s="43" t="s">
        <v>15</v>
      </c>
      <c r="G52" s="32">
        <v>1</v>
      </c>
      <c r="H52" s="3"/>
      <c r="I52" s="4"/>
    </row>
    <row r="53" spans="1:9">
      <c r="B53" s="28"/>
      <c r="C53" s="29"/>
      <c r="D53" s="29"/>
      <c r="E53" s="31"/>
      <c r="F53" s="43"/>
      <c r="G53" s="32"/>
      <c r="H53" s="3"/>
      <c r="I53" s="4"/>
    </row>
    <row r="54" spans="1:9" s="40" customFormat="1" ht="12" customHeight="1">
      <c r="A54" s="14"/>
      <c r="B54" s="28"/>
      <c r="C54" s="29"/>
      <c r="D54" s="29"/>
      <c r="E54" s="31"/>
      <c r="F54" s="43"/>
      <c r="G54" s="47"/>
      <c r="H54" s="3"/>
      <c r="I54" s="4"/>
    </row>
    <row r="55" spans="1:9" s="40" customFormat="1" ht="12" customHeight="1">
      <c r="A55" s="14"/>
      <c r="B55" s="188" t="s">
        <v>42</v>
      </c>
      <c r="C55" s="189"/>
      <c r="D55" s="189"/>
      <c r="E55" s="189"/>
      <c r="F55" s="189"/>
      <c r="G55" s="189"/>
      <c r="H55" s="189"/>
      <c r="I55" s="6"/>
    </row>
    <row r="56" spans="1:9" s="40" customFormat="1" ht="12" customHeight="1">
      <c r="A56" s="14"/>
      <c r="B56" s="24"/>
      <c r="C56" s="25"/>
      <c r="D56" s="25"/>
      <c r="E56" s="48"/>
      <c r="F56" s="49"/>
      <c r="G56" s="42"/>
      <c r="H56" s="7"/>
      <c r="I56" s="8"/>
    </row>
    <row r="57" spans="1:9" s="40" customFormat="1" ht="12" customHeight="1">
      <c r="A57" s="14"/>
      <c r="B57" s="28" t="s">
        <v>57</v>
      </c>
      <c r="C57" s="29"/>
      <c r="D57" s="29"/>
      <c r="E57" s="30" t="s">
        <v>58</v>
      </c>
      <c r="F57" s="43"/>
      <c r="G57" s="32"/>
      <c r="H57" s="3"/>
      <c r="I57" s="4"/>
    </row>
    <row r="58" spans="1:9" s="40" customFormat="1" ht="12" customHeight="1">
      <c r="A58" s="14"/>
      <c r="B58" s="28"/>
      <c r="C58" s="29"/>
      <c r="D58" s="29"/>
      <c r="E58" s="31"/>
      <c r="F58" s="43"/>
      <c r="G58" s="32"/>
      <c r="H58" s="3"/>
      <c r="I58" s="4"/>
    </row>
    <row r="59" spans="1:9" s="40" customFormat="1" ht="12" customHeight="1">
      <c r="A59" s="14"/>
      <c r="B59" s="28"/>
      <c r="C59" s="29"/>
      <c r="D59" s="29" t="s">
        <v>24</v>
      </c>
      <c r="E59" s="158" t="s">
        <v>59</v>
      </c>
      <c r="F59" s="43" t="s">
        <v>60</v>
      </c>
      <c r="G59" s="32">
        <v>1</v>
      </c>
      <c r="H59" s="3">
        <v>75000</v>
      </c>
      <c r="I59" s="3">
        <f>G59*H59</f>
        <v>75000</v>
      </c>
    </row>
    <row r="60" spans="1:9" s="40" customFormat="1" ht="12" customHeight="1">
      <c r="A60" s="14"/>
      <c r="B60" s="28"/>
      <c r="C60" s="29"/>
      <c r="D60" s="29"/>
      <c r="E60" s="158"/>
      <c r="F60" s="43"/>
      <c r="G60" s="47"/>
      <c r="H60" s="3"/>
      <c r="I60" s="4"/>
    </row>
    <row r="61" spans="1:9" s="40" customFormat="1" ht="12" customHeight="1">
      <c r="A61" s="14"/>
      <c r="B61" s="28"/>
      <c r="C61" s="29"/>
      <c r="D61" s="29"/>
      <c r="E61" s="158"/>
      <c r="F61" s="43"/>
      <c r="G61" s="32"/>
      <c r="H61" s="3"/>
      <c r="I61" s="4"/>
    </row>
    <row r="62" spans="1:9" s="40" customFormat="1" ht="12" customHeight="1">
      <c r="A62" s="14"/>
      <c r="B62" s="28"/>
      <c r="C62" s="29"/>
      <c r="D62" s="29" t="s">
        <v>61</v>
      </c>
      <c r="E62" s="158" t="s">
        <v>62</v>
      </c>
      <c r="F62" s="43" t="s">
        <v>63</v>
      </c>
      <c r="G62" s="50"/>
      <c r="H62" s="3">
        <f>I59</f>
        <v>75000</v>
      </c>
      <c r="I62" s="4"/>
    </row>
    <row r="63" spans="1:9" s="40" customFormat="1" ht="12" customHeight="1">
      <c r="A63" s="14"/>
      <c r="B63" s="28"/>
      <c r="C63" s="29"/>
      <c r="D63" s="29"/>
      <c r="E63" s="158"/>
      <c r="F63" s="51"/>
      <c r="G63" s="47"/>
      <c r="H63" s="3"/>
      <c r="I63" s="4"/>
    </row>
    <row r="64" spans="1:9" s="40" customFormat="1" ht="12" customHeight="1">
      <c r="A64" s="14"/>
      <c r="B64" s="28"/>
      <c r="C64" s="29"/>
      <c r="D64" s="29"/>
      <c r="E64" s="158"/>
      <c r="F64" s="43"/>
      <c r="G64" s="32"/>
      <c r="H64" s="3"/>
      <c r="I64" s="4"/>
    </row>
    <row r="65" spans="1:10" s="40" customFormat="1" ht="21" customHeight="1">
      <c r="A65" s="14"/>
      <c r="B65" s="28"/>
      <c r="C65" s="29"/>
      <c r="D65" s="29" t="s">
        <v>64</v>
      </c>
      <c r="E65" s="158" t="s">
        <v>65</v>
      </c>
      <c r="F65" s="43"/>
      <c r="G65" s="32">
        <v>1</v>
      </c>
      <c r="H65" s="3">
        <v>75000</v>
      </c>
      <c r="I65" s="4">
        <f>G65*H65</f>
        <v>75000</v>
      </c>
    </row>
    <row r="66" spans="1:10" s="40" customFormat="1" ht="21" customHeight="1">
      <c r="A66" s="14"/>
      <c r="B66" s="28"/>
      <c r="C66" s="29"/>
      <c r="D66" s="29"/>
      <c r="E66" s="52"/>
      <c r="F66" s="52"/>
      <c r="G66" s="52"/>
      <c r="H66" s="53"/>
      <c r="I66" s="54"/>
    </row>
    <row r="67" spans="1:10" s="40" customFormat="1" ht="21" customHeight="1">
      <c r="A67" s="14"/>
      <c r="B67" s="28"/>
      <c r="C67" s="29"/>
      <c r="D67" s="29" t="s">
        <v>66</v>
      </c>
      <c r="E67" s="31" t="s">
        <v>62</v>
      </c>
      <c r="F67" s="43" t="s">
        <v>63</v>
      </c>
      <c r="G67" s="50"/>
      <c r="H67" s="3">
        <f>I65</f>
        <v>75000</v>
      </c>
      <c r="I67" s="4"/>
    </row>
    <row r="68" spans="1:10" s="40" customFormat="1">
      <c r="A68" s="14"/>
      <c r="B68" s="28"/>
      <c r="C68" s="29"/>
      <c r="D68" s="29"/>
      <c r="E68" s="52"/>
      <c r="F68" s="52"/>
      <c r="G68" s="52"/>
      <c r="H68" s="53"/>
      <c r="I68" s="54"/>
    </row>
    <row r="69" spans="1:10" s="40" customFormat="1">
      <c r="A69" s="14"/>
      <c r="B69" s="28"/>
      <c r="C69" s="29"/>
      <c r="D69" s="29"/>
      <c r="E69" s="52"/>
      <c r="F69" s="52"/>
      <c r="G69" s="52"/>
      <c r="H69" s="53"/>
      <c r="I69" s="54"/>
    </row>
    <row r="70" spans="1:10" s="40" customFormat="1" ht="29.15" customHeight="1">
      <c r="A70" s="14"/>
      <c r="B70" s="190" t="s">
        <v>67</v>
      </c>
      <c r="C70" s="191"/>
      <c r="D70" s="191"/>
      <c r="E70" s="191"/>
      <c r="F70" s="191"/>
      <c r="G70" s="191"/>
      <c r="H70" s="191"/>
      <c r="I70" s="159"/>
      <c r="J70" s="55"/>
    </row>
    <row r="72" spans="1:10" s="40" customFormat="1">
      <c r="A72" s="14"/>
      <c r="B72" s="16"/>
      <c r="C72" s="16"/>
      <c r="D72" s="16"/>
      <c r="E72" s="14"/>
      <c r="F72" s="14"/>
      <c r="G72" s="14"/>
      <c r="H72" s="56"/>
      <c r="I72" s="56"/>
    </row>
    <row r="74" spans="1:10" s="40" customFormat="1">
      <c r="A74" s="14"/>
      <c r="B74" s="16"/>
      <c r="C74" s="16"/>
      <c r="D74" s="16"/>
      <c r="E74" s="14"/>
      <c r="F74" s="14"/>
      <c r="G74" s="14"/>
      <c r="H74" s="56"/>
      <c r="I74" s="56"/>
    </row>
    <row r="75" spans="1:10">
      <c r="J75" s="57"/>
    </row>
    <row r="77" spans="1:10">
      <c r="H77" s="58"/>
    </row>
  </sheetData>
  <mergeCells count="12">
    <mergeCell ref="B2:I2"/>
    <mergeCell ref="B4:I4"/>
    <mergeCell ref="B32:H32"/>
    <mergeCell ref="B55:H55"/>
    <mergeCell ref="B70:H70"/>
    <mergeCell ref="F6:F7"/>
    <mergeCell ref="G6:G7"/>
    <mergeCell ref="H6:H7"/>
    <mergeCell ref="H17:H18"/>
    <mergeCell ref="I6:I7"/>
    <mergeCell ref="I17:I18"/>
    <mergeCell ref="D6:E7"/>
  </mergeCells>
  <pageMargins left="0.70866141732283505" right="0.70866141732283505" top="0.74803149606299202" bottom="0.74803149606299202" header="0.31496062992126" footer="0.31496062992126"/>
  <pageSetup paperSize="9" scale="69" fitToHeight="0" orientation="portrait" r:id="rId1"/>
  <rowBreaks count="2" manualBreakCount="2">
    <brk id="32" max="8" man="1"/>
    <brk id="5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4506668294322"/>
    <pageSetUpPr fitToPage="1"/>
  </sheetPr>
  <dimension ref="B1:Q92"/>
  <sheetViews>
    <sheetView showGridLines="0" tabSelected="1" view="pageBreakPreview" zoomScale="90" zoomScaleNormal="100" zoomScaleSheetLayoutView="90" workbookViewId="0">
      <selection activeCell="E26" sqref="E26"/>
    </sheetView>
  </sheetViews>
  <sheetFormatPr defaultColWidth="9.08984375" defaultRowHeight="13"/>
  <cols>
    <col min="1" max="1" width="5.453125" style="65" customWidth="1"/>
    <col min="2" max="2" width="11.453125" style="67" customWidth="1"/>
    <col min="3" max="3" width="13.453125" style="67" customWidth="1"/>
    <col min="4" max="4" width="3.453125" style="67" customWidth="1"/>
    <col min="5" max="5" width="68.453125" style="65" customWidth="1"/>
    <col min="6" max="6" width="6" style="68" customWidth="1"/>
    <col min="7" max="7" width="10.453125" style="68" customWidth="1"/>
    <col min="8" max="8" width="15.453125" style="131" customWidth="1"/>
    <col min="9" max="9" width="20.08984375" style="132" customWidth="1"/>
    <col min="10" max="10" width="11" style="65" hidden="1" customWidth="1"/>
    <col min="11" max="11" width="17.1796875" style="65" hidden="1" customWidth="1"/>
    <col min="12" max="12" width="11" style="65" hidden="1" customWidth="1"/>
    <col min="13" max="13" width="9.08984375" style="65"/>
    <col min="14" max="14" width="14.08984375" style="65" customWidth="1"/>
    <col min="15" max="15" width="9.08984375" style="65" hidden="1" customWidth="1"/>
    <col min="16" max="16" width="9.08984375" style="65"/>
    <col min="17" max="17" width="17.1796875" style="65" customWidth="1"/>
    <col min="18" max="16384" width="9.08984375" style="65"/>
  </cols>
  <sheetData>
    <row r="1" spans="2:9">
      <c r="B1" s="59"/>
      <c r="C1" s="60"/>
      <c r="D1" s="60"/>
      <c r="E1" s="61"/>
      <c r="F1" s="62"/>
      <c r="G1" s="62"/>
      <c r="H1" s="63"/>
      <c r="I1" s="64"/>
    </row>
    <row r="2" spans="2:9">
      <c r="B2" s="165" t="str">
        <f>'SECTION A'!B2:I2</f>
        <v>SANBI LOWVELD NBG: TENDER - REFURBISHMENT OF THE BOARDWALK AT THE LOWVELD NBG G573/2026</v>
      </c>
      <c r="C2" s="166"/>
      <c r="D2" s="166"/>
      <c r="E2" s="166"/>
      <c r="F2" s="166"/>
      <c r="G2" s="166"/>
      <c r="H2" s="166"/>
      <c r="I2" s="167"/>
    </row>
    <row r="3" spans="2:9">
      <c r="B3" s="66"/>
      <c r="H3" s="69"/>
      <c r="I3" s="70"/>
    </row>
    <row r="4" spans="2:9" ht="15.75" customHeight="1">
      <c r="B4" s="168" t="s">
        <v>137</v>
      </c>
      <c r="C4" s="169"/>
      <c r="D4" s="169"/>
      <c r="E4" s="169"/>
      <c r="F4" s="169"/>
      <c r="G4" s="169"/>
      <c r="H4" s="169"/>
      <c r="I4" s="170"/>
    </row>
    <row r="5" spans="2:9">
      <c r="B5" s="66"/>
      <c r="H5" s="69"/>
      <c r="I5" s="70"/>
    </row>
    <row r="6" spans="2:9" ht="16.5" customHeight="1">
      <c r="B6" s="71" t="s">
        <v>1</v>
      </c>
      <c r="C6" s="72" t="s">
        <v>2</v>
      </c>
      <c r="D6" s="181" t="s">
        <v>3</v>
      </c>
      <c r="E6" s="182"/>
      <c r="F6" s="173" t="s">
        <v>4</v>
      </c>
      <c r="G6" s="175" t="s">
        <v>5</v>
      </c>
      <c r="H6" s="177" t="s">
        <v>6</v>
      </c>
      <c r="I6" s="179" t="s">
        <v>7</v>
      </c>
    </row>
    <row r="7" spans="2:9" ht="15.75" customHeight="1">
      <c r="B7" s="73" t="s">
        <v>8</v>
      </c>
      <c r="C7" s="74" t="s">
        <v>9</v>
      </c>
      <c r="D7" s="183"/>
      <c r="E7" s="184"/>
      <c r="F7" s="174"/>
      <c r="G7" s="176"/>
      <c r="H7" s="178"/>
      <c r="I7" s="180"/>
    </row>
    <row r="8" spans="2:9">
      <c r="B8" s="71"/>
      <c r="C8" s="72"/>
      <c r="D8" s="72"/>
      <c r="E8" s="75"/>
      <c r="F8" s="76"/>
      <c r="G8" s="76"/>
      <c r="H8" s="77"/>
      <c r="I8" s="78"/>
    </row>
    <row r="9" spans="2:9">
      <c r="B9" s="73"/>
      <c r="C9" s="74"/>
      <c r="D9" s="79"/>
      <c r="E9" s="80" t="s">
        <v>68</v>
      </c>
      <c r="F9" s="81"/>
      <c r="G9" s="81"/>
      <c r="H9" s="82"/>
      <c r="I9" s="83"/>
    </row>
    <row r="10" spans="2:9">
      <c r="B10" s="73"/>
      <c r="C10" s="74"/>
      <c r="D10" s="79"/>
      <c r="E10" s="80"/>
      <c r="F10" s="81"/>
      <c r="G10" s="81"/>
      <c r="H10" s="84"/>
      <c r="I10" s="85"/>
    </row>
    <row r="11" spans="2:9">
      <c r="B11" s="73"/>
      <c r="C11" s="74"/>
      <c r="D11" s="79"/>
      <c r="E11" s="86"/>
      <c r="F11" s="81"/>
      <c r="G11" s="81"/>
      <c r="H11" s="84"/>
      <c r="I11" s="85"/>
    </row>
    <row r="12" spans="2:9">
      <c r="B12" s="73" t="s">
        <v>69</v>
      </c>
      <c r="C12" s="74"/>
      <c r="D12" s="79"/>
      <c r="E12" s="87" t="s">
        <v>70</v>
      </c>
      <c r="F12" s="81" t="s">
        <v>15</v>
      </c>
      <c r="G12" s="81">
        <v>1</v>
      </c>
      <c r="H12" s="151"/>
      <c r="I12" s="85"/>
    </row>
    <row r="13" spans="2:9" ht="26">
      <c r="B13" s="73"/>
      <c r="C13" s="74"/>
      <c r="D13" s="74" t="s">
        <v>18</v>
      </c>
      <c r="E13" s="88" t="s">
        <v>71</v>
      </c>
      <c r="F13" s="81"/>
      <c r="G13" s="81"/>
      <c r="H13" s="151"/>
      <c r="I13" s="85"/>
    </row>
    <row r="14" spans="2:9">
      <c r="B14" s="73"/>
      <c r="C14" s="74"/>
      <c r="D14" s="74"/>
      <c r="E14" s="88"/>
      <c r="F14" s="81"/>
      <c r="G14" s="81"/>
      <c r="H14" s="151"/>
      <c r="I14" s="85"/>
    </row>
    <row r="15" spans="2:9" ht="26">
      <c r="B15" s="73"/>
      <c r="C15" s="74"/>
      <c r="D15" s="74" t="s">
        <v>31</v>
      </c>
      <c r="E15" s="88" t="s">
        <v>72</v>
      </c>
      <c r="F15" s="81" t="s">
        <v>15</v>
      </c>
      <c r="G15" s="81">
        <v>1</v>
      </c>
      <c r="H15" s="151"/>
      <c r="I15" s="85"/>
    </row>
    <row r="16" spans="2:9">
      <c r="B16" s="73"/>
      <c r="C16" s="74"/>
      <c r="D16" s="79"/>
      <c r="E16" s="88"/>
      <c r="F16" s="81"/>
      <c r="G16" s="81"/>
      <c r="H16" s="151"/>
      <c r="I16" s="85"/>
    </row>
    <row r="17" spans="2:11">
      <c r="C17" s="74"/>
      <c r="D17" s="74"/>
      <c r="E17" s="87" t="s">
        <v>73</v>
      </c>
      <c r="F17" s="81"/>
      <c r="G17" s="81"/>
      <c r="H17" s="151"/>
      <c r="I17" s="85"/>
    </row>
    <row r="18" spans="2:11">
      <c r="B18" s="73"/>
      <c r="C18" s="74"/>
      <c r="E18" s="88"/>
      <c r="F18" s="81"/>
      <c r="G18" s="81"/>
      <c r="H18" s="151"/>
      <c r="I18" s="85"/>
    </row>
    <row r="19" spans="2:11" ht="26">
      <c r="B19" s="73"/>
      <c r="C19" s="74"/>
      <c r="D19" s="74" t="s">
        <v>18</v>
      </c>
      <c r="E19" s="88" t="s">
        <v>74</v>
      </c>
      <c r="F19" s="89" t="s">
        <v>75</v>
      </c>
      <c r="G19" s="150">
        <v>940</v>
      </c>
      <c r="H19" s="151"/>
      <c r="I19" s="85"/>
      <c r="J19" s="90">
        <f>K44*3.83</f>
        <v>363.85</v>
      </c>
    </row>
    <row r="20" spans="2:11">
      <c r="B20" s="73"/>
      <c r="C20" s="74"/>
      <c r="D20" s="74"/>
      <c r="E20" s="88"/>
      <c r="F20" s="81"/>
      <c r="G20" s="91"/>
      <c r="H20" s="151"/>
      <c r="I20" s="85"/>
      <c r="J20" s="92"/>
    </row>
    <row r="21" spans="2:11" ht="23.5" customHeight="1">
      <c r="B21" s="73"/>
      <c r="C21" s="74"/>
      <c r="D21" s="74" t="s">
        <v>31</v>
      </c>
      <c r="E21" s="88" t="s">
        <v>76</v>
      </c>
      <c r="F21" s="93"/>
      <c r="G21" s="81"/>
      <c r="H21" s="151"/>
      <c r="I21" s="85"/>
      <c r="J21" s="92"/>
    </row>
    <row r="22" spans="2:11" ht="12" customHeight="1">
      <c r="B22" s="73"/>
      <c r="C22" s="74"/>
      <c r="D22" s="74"/>
      <c r="E22" s="88" t="s">
        <v>77</v>
      </c>
      <c r="F22" s="94" t="s">
        <v>78</v>
      </c>
      <c r="G22" s="81">
        <v>20</v>
      </c>
      <c r="H22" s="151"/>
      <c r="I22" s="85"/>
      <c r="J22" s="92"/>
    </row>
    <row r="23" spans="2:11">
      <c r="C23" s="74"/>
      <c r="D23" s="74"/>
      <c r="E23" s="88"/>
      <c r="F23" s="81"/>
      <c r="G23" s="81"/>
      <c r="H23" s="151"/>
      <c r="I23" s="85"/>
      <c r="J23" s="92"/>
      <c r="K23" s="65">
        <v>0.45</v>
      </c>
    </row>
    <row r="24" spans="2:11">
      <c r="B24" s="73" t="s">
        <v>79</v>
      </c>
      <c r="C24" s="74"/>
      <c r="D24" s="95">
        <v>2</v>
      </c>
      <c r="E24" s="87" t="s">
        <v>80</v>
      </c>
      <c r="F24" s="81"/>
      <c r="G24" s="81"/>
      <c r="H24" s="151"/>
      <c r="I24" s="85"/>
      <c r="J24" s="92"/>
      <c r="K24" s="65">
        <v>0.45</v>
      </c>
    </row>
    <row r="25" spans="2:11">
      <c r="B25" s="73"/>
      <c r="C25" s="74"/>
      <c r="D25" s="74"/>
      <c r="E25" s="88"/>
      <c r="F25" s="81"/>
      <c r="G25" s="81"/>
      <c r="H25" s="151"/>
      <c r="I25" s="85"/>
      <c r="J25" s="92"/>
      <c r="K25" s="65">
        <v>0.5</v>
      </c>
    </row>
    <row r="26" spans="2:11">
      <c r="B26" s="73"/>
      <c r="C26" s="74"/>
      <c r="D26" s="96" t="s">
        <v>18</v>
      </c>
      <c r="E26" s="97" t="s">
        <v>146</v>
      </c>
      <c r="F26" s="89" t="s">
        <v>53</v>
      </c>
      <c r="G26" s="98">
        <v>40</v>
      </c>
      <c r="H26" s="151"/>
      <c r="I26" s="85"/>
      <c r="J26" s="92">
        <f>((K44/1.6)*2*2)*(0.45*0.45*0.75)</f>
        <v>36.0703125</v>
      </c>
      <c r="K26" s="99">
        <f>K23*K24*K25</f>
        <v>0.10125000000000001</v>
      </c>
    </row>
    <row r="27" spans="2:11" ht="15.75" customHeight="1">
      <c r="B27" s="73"/>
      <c r="C27" s="74"/>
      <c r="D27" s="96" t="s">
        <v>31</v>
      </c>
      <c r="E27" s="100" t="s">
        <v>81</v>
      </c>
      <c r="F27" s="101" t="s">
        <v>55</v>
      </c>
      <c r="G27" s="102">
        <f>G26*10%</f>
        <v>4</v>
      </c>
      <c r="H27" s="152"/>
      <c r="I27" s="85"/>
      <c r="J27" s="92"/>
      <c r="K27" s="103">
        <f>K26*J46</f>
        <v>12.934687500000001</v>
      </c>
    </row>
    <row r="28" spans="2:11" ht="15.75" customHeight="1">
      <c r="B28" s="73"/>
      <c r="C28" s="74"/>
      <c r="E28" s="100"/>
      <c r="F28" s="101"/>
      <c r="G28" s="102"/>
      <c r="H28" s="152"/>
      <c r="I28" s="85"/>
      <c r="J28" s="92"/>
      <c r="K28" s="103"/>
    </row>
    <row r="29" spans="2:11" ht="15.75" customHeight="1">
      <c r="B29" s="73"/>
      <c r="C29" s="74"/>
      <c r="D29" s="96" t="s">
        <v>20</v>
      </c>
      <c r="E29" s="100" t="s">
        <v>82</v>
      </c>
      <c r="F29" s="101" t="s">
        <v>55</v>
      </c>
      <c r="G29" s="102">
        <f>G26*5%</f>
        <v>2</v>
      </c>
      <c r="H29" s="152"/>
      <c r="I29" s="85"/>
      <c r="J29" s="92"/>
      <c r="K29" s="103"/>
    </row>
    <row r="30" spans="2:11" ht="15.75" customHeight="1">
      <c r="B30" s="73"/>
      <c r="C30" s="74"/>
      <c r="E30" s="97"/>
      <c r="F30" s="101"/>
      <c r="G30" s="102"/>
      <c r="H30" s="152"/>
      <c r="I30" s="85"/>
      <c r="J30" s="92"/>
      <c r="K30" s="103"/>
    </row>
    <row r="31" spans="2:11" ht="15.75" customHeight="1">
      <c r="B31" s="73"/>
      <c r="C31" s="74"/>
      <c r="D31" s="96" t="s">
        <v>22</v>
      </c>
      <c r="E31" s="97" t="s">
        <v>83</v>
      </c>
      <c r="F31" s="101" t="s">
        <v>84</v>
      </c>
      <c r="G31" s="102">
        <v>150</v>
      </c>
      <c r="H31" s="152"/>
      <c r="I31" s="85"/>
      <c r="J31" s="92"/>
      <c r="K31" s="103"/>
    </row>
    <row r="32" spans="2:11" ht="15.75" customHeight="1">
      <c r="B32" s="73"/>
      <c r="C32" s="74"/>
      <c r="E32" s="97"/>
      <c r="F32" s="101"/>
      <c r="G32" s="102"/>
      <c r="H32" s="152"/>
      <c r="I32" s="85"/>
      <c r="J32" s="92"/>
      <c r="K32" s="103"/>
    </row>
    <row r="33" spans="2:17" ht="27" customHeight="1">
      <c r="B33" s="73"/>
      <c r="C33" s="74"/>
      <c r="D33" s="96" t="s">
        <v>24</v>
      </c>
      <c r="E33" s="97" t="s">
        <v>85</v>
      </c>
      <c r="F33" s="101" t="s">
        <v>55</v>
      </c>
      <c r="G33" s="102">
        <v>15</v>
      </c>
      <c r="H33" s="152"/>
      <c r="I33" s="85"/>
      <c r="J33" s="92"/>
      <c r="K33" s="103"/>
    </row>
    <row r="34" spans="2:17" ht="27" customHeight="1">
      <c r="B34" s="73"/>
      <c r="C34" s="74"/>
      <c r="E34" s="104"/>
      <c r="F34" s="105"/>
      <c r="G34" s="106"/>
      <c r="H34" s="152"/>
      <c r="I34" s="85"/>
      <c r="J34" s="92"/>
      <c r="K34" s="103"/>
    </row>
    <row r="35" spans="2:17" ht="27" customHeight="1">
      <c r="B35" s="107" t="s">
        <v>86</v>
      </c>
      <c r="C35" s="74"/>
      <c r="D35" s="95">
        <v>3</v>
      </c>
      <c r="E35" s="108" t="s">
        <v>87</v>
      </c>
      <c r="F35" s="105"/>
      <c r="G35" s="106"/>
      <c r="H35" s="152"/>
      <c r="I35" s="85"/>
      <c r="J35" s="92"/>
      <c r="K35" s="103"/>
    </row>
    <row r="36" spans="2:17" ht="27" customHeight="1">
      <c r="B36" s="107"/>
      <c r="C36" s="74"/>
      <c r="D36" s="96" t="s">
        <v>18</v>
      </c>
      <c r="E36" s="109" t="s">
        <v>88</v>
      </c>
      <c r="F36" s="101" t="s">
        <v>55</v>
      </c>
      <c r="G36" s="102">
        <v>50</v>
      </c>
      <c r="H36" s="152"/>
      <c r="I36" s="85"/>
      <c r="J36" s="92"/>
      <c r="K36" s="103"/>
    </row>
    <row r="37" spans="2:17" ht="27" customHeight="1">
      <c r="B37" s="107"/>
      <c r="C37" s="74"/>
      <c r="D37" s="96" t="s">
        <v>31</v>
      </c>
      <c r="E37" s="109" t="s">
        <v>89</v>
      </c>
      <c r="F37" s="101" t="s">
        <v>55</v>
      </c>
      <c r="G37" s="102">
        <v>3</v>
      </c>
      <c r="H37" s="152"/>
      <c r="I37" s="85"/>
      <c r="J37" s="92"/>
      <c r="K37" s="103"/>
    </row>
    <row r="38" spans="2:17" ht="27" customHeight="1">
      <c r="B38" s="107"/>
      <c r="C38" s="74"/>
      <c r="D38" s="96" t="s">
        <v>20</v>
      </c>
      <c r="E38" s="97" t="s">
        <v>90</v>
      </c>
      <c r="F38" s="101" t="s">
        <v>84</v>
      </c>
      <c r="G38" s="102">
        <v>198</v>
      </c>
      <c r="H38" s="152"/>
      <c r="I38" s="85"/>
      <c r="J38" s="92"/>
      <c r="K38" s="103"/>
    </row>
    <row r="39" spans="2:17" ht="27" customHeight="1">
      <c r="B39" s="107"/>
      <c r="C39" s="74"/>
      <c r="D39" s="96" t="s">
        <v>22</v>
      </c>
      <c r="E39" s="97" t="s">
        <v>91</v>
      </c>
      <c r="F39" s="101" t="s">
        <v>92</v>
      </c>
      <c r="G39" s="110">
        <f>((G36+G37)*75/1000)+2.8</f>
        <v>6.7750000000000004</v>
      </c>
      <c r="H39" s="152"/>
      <c r="I39" s="85"/>
      <c r="J39" s="92"/>
      <c r="K39" s="103"/>
    </row>
    <row r="40" spans="2:17" ht="27" customHeight="1">
      <c r="B40" s="107"/>
      <c r="C40" s="74"/>
      <c r="D40" s="96" t="s">
        <v>24</v>
      </c>
      <c r="E40" s="97" t="s">
        <v>93</v>
      </c>
      <c r="F40" s="101" t="s">
        <v>15</v>
      </c>
      <c r="G40" s="110">
        <v>1</v>
      </c>
      <c r="H40" s="152"/>
      <c r="I40" s="85"/>
      <c r="J40" s="92"/>
      <c r="K40" s="103"/>
    </row>
    <row r="41" spans="2:17">
      <c r="B41" s="73"/>
      <c r="C41" s="74"/>
      <c r="D41" s="74"/>
      <c r="E41" s="88"/>
      <c r="F41" s="81"/>
      <c r="G41" s="81"/>
      <c r="H41" s="152"/>
      <c r="I41" s="85"/>
      <c r="J41" s="92"/>
    </row>
    <row r="42" spans="2:17">
      <c r="B42" s="73" t="s">
        <v>94</v>
      </c>
      <c r="C42" s="74"/>
      <c r="D42" s="74">
        <v>4</v>
      </c>
      <c r="E42" s="87" t="s">
        <v>95</v>
      </c>
      <c r="F42" s="81"/>
      <c r="G42" s="81"/>
      <c r="H42" s="152"/>
      <c r="I42" s="85"/>
      <c r="J42" s="92"/>
      <c r="K42" s="111">
        <f>320/4.2</f>
        <v>76.19047619047619</v>
      </c>
    </row>
    <row r="43" spans="2:17" ht="26">
      <c r="B43" s="112"/>
      <c r="C43" s="74"/>
      <c r="D43" s="74"/>
      <c r="E43" s="113" t="s">
        <v>96</v>
      </c>
      <c r="F43" s="81"/>
      <c r="G43" s="81"/>
      <c r="H43" s="153"/>
      <c r="I43" s="85"/>
      <c r="J43" s="92"/>
    </row>
    <row r="44" spans="2:17" ht="39">
      <c r="B44" s="66"/>
      <c r="C44" s="74"/>
      <c r="D44" s="74" t="s">
        <v>18</v>
      </c>
      <c r="E44" s="88" t="s">
        <v>97</v>
      </c>
      <c r="F44" s="94" t="s">
        <v>98</v>
      </c>
      <c r="G44" s="98">
        <v>680</v>
      </c>
      <c r="H44" s="153"/>
      <c r="I44" s="85"/>
      <c r="J44" s="92">
        <f>K44*1.45</f>
        <v>137.75</v>
      </c>
      <c r="K44" s="114">
        <f>92+3</f>
        <v>95</v>
      </c>
    </row>
    <row r="45" spans="2:17">
      <c r="B45" s="66"/>
      <c r="C45" s="74"/>
      <c r="D45" s="74"/>
      <c r="E45" s="88"/>
      <c r="F45" s="81"/>
      <c r="G45" s="81"/>
      <c r="H45" s="153"/>
      <c r="I45" s="85"/>
      <c r="J45" s="92"/>
      <c r="K45" s="65">
        <v>1.6</v>
      </c>
    </row>
    <row r="46" spans="2:17" ht="26">
      <c r="B46" s="73"/>
      <c r="C46" s="74"/>
      <c r="D46" s="74" t="s">
        <v>31</v>
      </c>
      <c r="E46" s="97" t="s">
        <v>145</v>
      </c>
      <c r="F46" s="94" t="s">
        <v>78</v>
      </c>
      <c r="G46" s="98">
        <v>200</v>
      </c>
      <c r="H46" s="153"/>
      <c r="I46" s="85"/>
      <c r="J46" s="92">
        <f>(K44/1.6)*2+9</f>
        <v>127.75</v>
      </c>
      <c r="K46" s="65">
        <v>0.14499999999999999</v>
      </c>
      <c r="L46" s="65">
        <f>8*3</f>
        <v>24</v>
      </c>
    </row>
    <row r="47" spans="2:17">
      <c r="B47" s="66"/>
      <c r="C47" s="74"/>
      <c r="D47" s="74"/>
      <c r="E47" s="88"/>
      <c r="F47" s="81"/>
      <c r="G47" s="81"/>
      <c r="H47" s="153"/>
      <c r="I47" s="85"/>
      <c r="J47" s="92"/>
    </row>
    <row r="48" spans="2:17" ht="26">
      <c r="B48" s="73"/>
      <c r="C48" s="74"/>
      <c r="D48" s="74" t="s">
        <v>20</v>
      </c>
      <c r="E48" s="88" t="s">
        <v>99</v>
      </c>
      <c r="F48" s="94" t="s">
        <v>100</v>
      </c>
      <c r="G48" s="98">
        <v>220</v>
      </c>
      <c r="H48" s="153"/>
      <c r="I48" s="85"/>
      <c r="J48" s="90">
        <f>(K44/K45)*1.45+(1.33*9)</f>
        <v>98.063749999999999</v>
      </c>
      <c r="Q48" s="111"/>
    </row>
    <row r="49" spans="2:17">
      <c r="B49" s="73"/>
      <c r="C49" s="74"/>
      <c r="D49" s="74"/>
      <c r="E49" s="88"/>
      <c r="F49" s="81"/>
      <c r="G49" s="81"/>
      <c r="H49" s="153"/>
      <c r="I49" s="85"/>
      <c r="J49" s="92"/>
      <c r="K49" s="65">
        <f>5.8*0.138</f>
        <v>0.8004</v>
      </c>
      <c r="L49" s="116">
        <f>J48*2</f>
        <v>196.1275</v>
      </c>
      <c r="Q49" s="111"/>
    </row>
    <row r="50" spans="2:17" ht="26">
      <c r="B50" s="73"/>
      <c r="C50" s="74"/>
      <c r="D50" s="74" t="s">
        <v>22</v>
      </c>
      <c r="E50" s="88" t="s">
        <v>101</v>
      </c>
      <c r="F50" s="94" t="s">
        <v>100</v>
      </c>
      <c r="G50" s="98">
        <v>1988</v>
      </c>
      <c r="H50" s="153"/>
      <c r="I50" s="85"/>
      <c r="J50" s="117">
        <f>K44*5+(5*5)</f>
        <v>500</v>
      </c>
      <c r="K50" s="65">
        <f>(1300/0.8)*1.4</f>
        <v>2275</v>
      </c>
      <c r="Q50" s="116"/>
    </row>
    <row r="51" spans="2:17">
      <c r="B51" s="73"/>
      <c r="C51" s="74"/>
      <c r="D51" s="74"/>
      <c r="E51" s="88"/>
      <c r="F51" s="94"/>
      <c r="G51" s="81"/>
      <c r="H51" s="153"/>
      <c r="I51" s="85"/>
      <c r="J51" s="92"/>
      <c r="K51" s="65">
        <f>K44/K45</f>
        <v>59.375</v>
      </c>
      <c r="L51" s="118"/>
    </row>
    <row r="52" spans="2:17">
      <c r="B52" s="73"/>
      <c r="C52" s="74"/>
      <c r="D52" s="74" t="s">
        <v>24</v>
      </c>
      <c r="E52" s="88" t="s">
        <v>139</v>
      </c>
      <c r="F52" s="94" t="s">
        <v>102</v>
      </c>
      <c r="G52" s="98">
        <v>50</v>
      </c>
      <c r="H52" s="153"/>
      <c r="I52" s="85"/>
      <c r="J52" s="92">
        <f>(K44/1.6)*2+9</f>
        <v>127.75</v>
      </c>
      <c r="L52" s="118"/>
    </row>
    <row r="53" spans="2:17">
      <c r="B53" s="73"/>
      <c r="C53" s="74"/>
      <c r="D53" s="74"/>
      <c r="E53" s="88"/>
      <c r="F53" s="94"/>
      <c r="G53" s="81"/>
      <c r="H53" s="153"/>
      <c r="I53" s="85"/>
      <c r="J53" s="92"/>
      <c r="L53" s="118"/>
    </row>
    <row r="54" spans="2:17" ht="26">
      <c r="B54" s="73"/>
      <c r="C54" s="74"/>
      <c r="D54" s="74" t="s">
        <v>61</v>
      </c>
      <c r="E54" s="88" t="s">
        <v>140</v>
      </c>
      <c r="F54" s="94" t="s">
        <v>102</v>
      </c>
      <c r="G54" s="98">
        <v>3800</v>
      </c>
      <c r="H54" s="153"/>
      <c r="I54" s="85"/>
      <c r="J54" s="92">
        <f>(K44/0.2)*2</f>
        <v>950</v>
      </c>
      <c r="K54" s="65">
        <f>K51*2</f>
        <v>118.75</v>
      </c>
      <c r="L54" s="118"/>
    </row>
    <row r="55" spans="2:17">
      <c r="B55" s="73"/>
      <c r="C55" s="74"/>
      <c r="D55" s="74"/>
      <c r="E55" s="104"/>
      <c r="F55" s="94"/>
      <c r="G55" s="98"/>
      <c r="H55" s="153"/>
      <c r="I55" s="85"/>
      <c r="J55" s="92"/>
      <c r="L55" s="118"/>
    </row>
    <row r="56" spans="2:17">
      <c r="B56" s="73"/>
      <c r="C56" s="74"/>
      <c r="D56" s="74" t="s">
        <v>64</v>
      </c>
      <c r="E56" s="88" t="s">
        <v>141</v>
      </c>
      <c r="F56" s="94" t="s">
        <v>100</v>
      </c>
      <c r="G56" s="98">
        <v>990</v>
      </c>
      <c r="H56" s="153"/>
      <c r="I56" s="85"/>
      <c r="J56" s="92">
        <f>K42*E55</f>
        <v>0</v>
      </c>
      <c r="L56" s="118"/>
    </row>
    <row r="57" spans="2:17">
      <c r="B57" s="73"/>
      <c r="C57" s="74"/>
      <c r="D57" s="74"/>
      <c r="E57" s="104"/>
      <c r="F57" s="94"/>
      <c r="G57" s="98"/>
      <c r="H57" s="153"/>
      <c r="I57" s="85"/>
      <c r="J57" s="92"/>
      <c r="L57" s="118"/>
    </row>
    <row r="58" spans="2:17">
      <c r="B58" s="73"/>
      <c r="C58" s="74"/>
      <c r="D58" s="74" t="s">
        <v>66</v>
      </c>
      <c r="E58" s="88" t="s">
        <v>142</v>
      </c>
      <c r="F58" s="94" t="s">
        <v>100</v>
      </c>
      <c r="G58" s="98">
        <f>3976+264</f>
        <v>4240</v>
      </c>
      <c r="H58" s="153"/>
      <c r="I58" s="85"/>
      <c r="J58" s="92">
        <f>K44*4</f>
        <v>380</v>
      </c>
      <c r="L58" s="118"/>
    </row>
    <row r="59" spans="2:17">
      <c r="B59" s="73"/>
      <c r="C59" s="74"/>
      <c r="D59" s="119"/>
      <c r="E59" s="88"/>
      <c r="F59" s="81"/>
      <c r="G59" s="81"/>
      <c r="H59" s="154"/>
      <c r="I59" s="85"/>
      <c r="J59" s="92"/>
      <c r="K59" s="65">
        <v>0.7</v>
      </c>
    </row>
    <row r="60" spans="2:17">
      <c r="B60" s="73"/>
      <c r="C60" s="74"/>
      <c r="D60" s="119" t="s">
        <v>103</v>
      </c>
      <c r="E60" s="88" t="s">
        <v>104</v>
      </c>
      <c r="F60" s="94" t="s">
        <v>102</v>
      </c>
      <c r="G60" s="98">
        <v>2420</v>
      </c>
      <c r="H60" s="153"/>
      <c r="I60" s="85"/>
      <c r="J60" s="92">
        <f>(K44/1.6)*4*2</f>
        <v>475</v>
      </c>
      <c r="O60" s="65">
        <f>0.2*230</f>
        <v>46</v>
      </c>
    </row>
    <row r="61" spans="2:17">
      <c r="B61" s="73"/>
      <c r="C61" s="74"/>
      <c r="D61" s="119"/>
      <c r="E61" s="88"/>
      <c r="F61" s="81"/>
      <c r="G61" s="120"/>
      <c r="H61" s="155"/>
      <c r="I61" s="85"/>
      <c r="J61" s="121"/>
      <c r="O61" s="103">
        <f>O60/6</f>
        <v>7.666666666666667</v>
      </c>
    </row>
    <row r="62" spans="2:17">
      <c r="B62" s="73"/>
      <c r="C62" s="74"/>
      <c r="D62" s="74" t="s">
        <v>105</v>
      </c>
      <c r="E62" s="115" t="s">
        <v>106</v>
      </c>
      <c r="F62" s="94" t="s">
        <v>102</v>
      </c>
      <c r="G62" s="98">
        <v>4504</v>
      </c>
      <c r="H62" s="153"/>
      <c r="I62" s="85"/>
      <c r="J62" s="121">
        <f>((K44/1.6)*4)*4+(18)</f>
        <v>968</v>
      </c>
    </row>
    <row r="63" spans="2:17">
      <c r="B63" s="73"/>
      <c r="C63" s="74"/>
      <c r="D63" s="119"/>
      <c r="E63" s="115"/>
      <c r="F63" s="94"/>
      <c r="G63" s="120"/>
      <c r="H63" s="153"/>
      <c r="I63" s="85"/>
      <c r="J63" s="121"/>
    </row>
    <row r="64" spans="2:17">
      <c r="B64" s="73"/>
      <c r="C64" s="74"/>
      <c r="D64" s="65" t="s">
        <v>107</v>
      </c>
      <c r="E64" s="115" t="s">
        <v>108</v>
      </c>
      <c r="F64" s="94" t="s">
        <v>102</v>
      </c>
      <c r="G64" s="98">
        <v>2353</v>
      </c>
      <c r="H64" s="153"/>
      <c r="I64" s="85"/>
      <c r="J64" s="121">
        <f>((K44/1.6)*4)*2</f>
        <v>475</v>
      </c>
    </row>
    <row r="65" spans="2:15">
      <c r="B65" s="73"/>
      <c r="C65" s="74"/>
      <c r="D65" s="65"/>
      <c r="E65" s="115"/>
      <c r="F65" s="94"/>
      <c r="G65" s="120"/>
      <c r="H65" s="153"/>
      <c r="I65" s="85"/>
      <c r="J65" s="121"/>
    </row>
    <row r="66" spans="2:15">
      <c r="B66" s="73"/>
      <c r="C66" s="74"/>
      <c r="D66" s="65" t="s">
        <v>109</v>
      </c>
      <c r="E66" s="115" t="s">
        <v>110</v>
      </c>
      <c r="F66" s="94" t="s">
        <v>102</v>
      </c>
      <c r="G66" s="98">
        <v>35400</v>
      </c>
      <c r="H66" s="153"/>
      <c r="I66" s="85"/>
      <c r="J66" s="121">
        <f>((K44/1.6)*4)*2*16</f>
        <v>7600</v>
      </c>
    </row>
    <row r="67" spans="2:15">
      <c r="B67" s="73"/>
      <c r="C67" s="74"/>
      <c r="D67" s="65"/>
      <c r="E67" s="88"/>
      <c r="F67" s="81"/>
      <c r="G67" s="120"/>
      <c r="H67" s="154"/>
      <c r="I67" s="85"/>
      <c r="J67" s="121"/>
    </row>
    <row r="68" spans="2:15">
      <c r="B68" s="73"/>
      <c r="C68" s="74"/>
      <c r="D68" s="65" t="s">
        <v>111</v>
      </c>
      <c r="E68" s="88" t="s">
        <v>112</v>
      </c>
      <c r="F68" s="94" t="s">
        <v>102</v>
      </c>
      <c r="G68" s="98">
        <v>200</v>
      </c>
      <c r="H68" s="153"/>
      <c r="I68" s="85"/>
      <c r="J68" s="121">
        <f>(K44/1.6)*2*2</f>
        <v>237.5</v>
      </c>
      <c r="O68" s="65">
        <v>950</v>
      </c>
    </row>
    <row r="69" spans="2:15">
      <c r="B69" s="73"/>
      <c r="C69" s="74"/>
      <c r="D69" s="65"/>
      <c r="E69" s="88"/>
      <c r="F69" s="81"/>
      <c r="G69" s="81"/>
      <c r="H69" s="154"/>
      <c r="I69" s="85"/>
      <c r="O69" s="65">
        <f>6/0.2</f>
        <v>30</v>
      </c>
    </row>
    <row r="70" spans="2:15">
      <c r="B70" s="73"/>
      <c r="C70" s="74"/>
      <c r="D70" s="65" t="s">
        <v>113</v>
      </c>
      <c r="E70" s="88" t="s">
        <v>114</v>
      </c>
      <c r="F70" s="94" t="s">
        <v>102</v>
      </c>
      <c r="G70" s="81">
        <v>2059</v>
      </c>
      <c r="H70" s="154"/>
      <c r="I70" s="85"/>
      <c r="J70" s="122">
        <f>((K44/1.6)*4)*2*2</f>
        <v>950</v>
      </c>
    </row>
    <row r="71" spans="2:15">
      <c r="B71" s="73"/>
      <c r="C71" s="74"/>
      <c r="D71" s="65"/>
      <c r="E71" s="88"/>
      <c r="F71" s="81"/>
      <c r="G71" s="81"/>
      <c r="H71" s="154"/>
      <c r="I71" s="85"/>
    </row>
    <row r="72" spans="2:15">
      <c r="B72" s="107" t="s">
        <v>115</v>
      </c>
      <c r="C72" s="74"/>
      <c r="D72" s="95">
        <v>5</v>
      </c>
      <c r="E72" s="108" t="s">
        <v>116</v>
      </c>
      <c r="F72" s="105"/>
      <c r="G72" s="105"/>
      <c r="H72" s="154"/>
      <c r="I72" s="85"/>
    </row>
    <row r="73" spans="2:15">
      <c r="B73" s="107"/>
      <c r="C73" s="74"/>
      <c r="D73" s="65"/>
      <c r="E73" s="97"/>
      <c r="F73" s="105"/>
      <c r="G73" s="105"/>
      <c r="H73" s="154"/>
      <c r="I73" s="85"/>
    </row>
    <row r="74" spans="2:15">
      <c r="B74" s="107"/>
      <c r="C74" s="74"/>
      <c r="D74" s="96"/>
      <c r="E74" s="113" t="s">
        <v>117</v>
      </c>
      <c r="F74" s="101"/>
      <c r="G74" s="101"/>
      <c r="H74" s="154"/>
      <c r="I74" s="85"/>
    </row>
    <row r="75" spans="2:15">
      <c r="B75" s="107"/>
      <c r="C75" s="74"/>
      <c r="E75" s="97"/>
      <c r="F75" s="101"/>
      <c r="G75" s="101"/>
      <c r="H75" s="154"/>
      <c r="I75" s="85"/>
    </row>
    <row r="76" spans="2:15" ht="26">
      <c r="B76" s="107"/>
      <c r="C76" s="74"/>
      <c r="D76" s="96" t="s">
        <v>18</v>
      </c>
      <c r="E76" s="97" t="s">
        <v>118</v>
      </c>
      <c r="F76" s="123" t="s">
        <v>100</v>
      </c>
      <c r="G76" s="102">
        <v>728</v>
      </c>
      <c r="H76" s="154"/>
      <c r="I76" s="85"/>
    </row>
    <row r="77" spans="2:15">
      <c r="B77" s="107"/>
      <c r="C77" s="74"/>
      <c r="E77" s="97"/>
      <c r="F77" s="123"/>
      <c r="G77" s="102"/>
      <c r="H77" s="154"/>
      <c r="I77" s="85"/>
    </row>
    <row r="78" spans="2:15" ht="26">
      <c r="B78" s="107"/>
      <c r="C78" s="74"/>
      <c r="D78" s="96" t="s">
        <v>31</v>
      </c>
      <c r="E78" s="97" t="s">
        <v>119</v>
      </c>
      <c r="F78" s="123" t="s">
        <v>100</v>
      </c>
      <c r="G78" s="102">
        <v>6800</v>
      </c>
      <c r="H78" s="154"/>
      <c r="I78" s="85"/>
    </row>
    <row r="79" spans="2:15">
      <c r="B79" s="107"/>
      <c r="C79" s="74"/>
      <c r="E79" s="97"/>
      <c r="F79" s="123"/>
      <c r="G79" s="102"/>
      <c r="H79" s="154"/>
      <c r="I79" s="85"/>
    </row>
    <row r="80" spans="2:15">
      <c r="B80" s="107"/>
      <c r="C80" s="74"/>
      <c r="D80" s="96" t="s">
        <v>20</v>
      </c>
      <c r="E80" s="124" t="s">
        <v>143</v>
      </c>
      <c r="F80" s="123" t="s">
        <v>78</v>
      </c>
      <c r="G80" s="102">
        <v>200</v>
      </c>
      <c r="H80" s="154"/>
      <c r="I80" s="85"/>
    </row>
    <row r="81" spans="2:14">
      <c r="B81" s="107"/>
      <c r="C81" s="74"/>
      <c r="E81" s="97"/>
      <c r="F81" s="123"/>
      <c r="G81" s="102"/>
      <c r="H81" s="154"/>
      <c r="I81" s="85"/>
    </row>
    <row r="82" spans="2:14">
      <c r="B82" s="107"/>
      <c r="C82" s="74"/>
      <c r="D82" s="96" t="s">
        <v>22</v>
      </c>
      <c r="E82" s="124" t="s">
        <v>144</v>
      </c>
      <c r="F82" s="123" t="s">
        <v>102</v>
      </c>
      <c r="G82" s="102">
        <v>400</v>
      </c>
      <c r="H82" s="154"/>
      <c r="I82" s="85"/>
    </row>
    <row r="83" spans="2:14">
      <c r="B83" s="107" t="s">
        <v>120</v>
      </c>
      <c r="C83" s="74"/>
      <c r="E83" s="88"/>
      <c r="F83" s="81"/>
      <c r="G83" s="102"/>
      <c r="H83" s="156"/>
      <c r="I83" s="85"/>
    </row>
    <row r="84" spans="2:14" ht="26">
      <c r="B84" s="73"/>
      <c r="C84" s="74"/>
      <c r="D84" s="95">
        <v>6</v>
      </c>
      <c r="E84" s="88" t="s">
        <v>121</v>
      </c>
      <c r="F84" s="81" t="s">
        <v>60</v>
      </c>
      <c r="G84" s="102">
        <v>1</v>
      </c>
      <c r="H84" s="163">
        <v>200000</v>
      </c>
      <c r="I84" s="85">
        <f>G84*H84</f>
        <v>200000</v>
      </c>
      <c r="K84" s="65">
        <f>2.5*1.2</f>
        <v>3</v>
      </c>
    </row>
    <row r="85" spans="2:14">
      <c r="B85" s="125"/>
      <c r="C85" s="74"/>
      <c r="D85" s="74"/>
      <c r="E85" s="126" t="s">
        <v>62</v>
      </c>
      <c r="F85" s="81"/>
      <c r="G85" s="81"/>
      <c r="H85" s="164">
        <v>200000</v>
      </c>
      <c r="I85" s="85"/>
      <c r="K85" s="65">
        <f>0.3*0.3</f>
        <v>0.09</v>
      </c>
    </row>
    <row r="86" spans="2:14">
      <c r="B86" s="125"/>
      <c r="C86" s="127"/>
      <c r="D86" s="127"/>
      <c r="E86" s="128"/>
      <c r="F86" s="129"/>
      <c r="G86" s="129"/>
      <c r="H86" s="130"/>
      <c r="I86" s="85"/>
      <c r="K86" s="103">
        <f>K84/K85</f>
        <v>33.333333333333336</v>
      </c>
    </row>
    <row r="87" spans="2:14" ht="30" customHeight="1">
      <c r="B87" s="171" t="s">
        <v>138</v>
      </c>
      <c r="C87" s="172"/>
      <c r="D87" s="172"/>
      <c r="E87" s="172"/>
      <c r="F87" s="172"/>
      <c r="G87" s="172"/>
      <c r="H87" s="172"/>
      <c r="I87" s="160"/>
      <c r="K87" s="65">
        <f>(5543/K86)*1.4</f>
        <v>232.80599999999998</v>
      </c>
    </row>
    <row r="92" spans="2:14">
      <c r="N92" s="133"/>
    </row>
  </sheetData>
  <mergeCells count="8">
    <mergeCell ref="B2:I2"/>
    <mergeCell ref="B4:I4"/>
    <mergeCell ref="B87:H87"/>
    <mergeCell ref="F6:F7"/>
    <mergeCell ref="G6:G7"/>
    <mergeCell ref="H6:H7"/>
    <mergeCell ref="I6:I7"/>
    <mergeCell ref="D6:E7"/>
  </mergeCells>
  <pageMargins left="0.7" right="0.7" top="0.75" bottom="0.75" header="0.3" footer="0.3"/>
  <pageSetup paperSize="9" scale="58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7"/>
  <sheetViews>
    <sheetView view="pageBreakPreview" zoomScaleNormal="80" zoomScaleSheetLayoutView="100" workbookViewId="0">
      <selection activeCell="H9" sqref="H9"/>
    </sheetView>
  </sheetViews>
  <sheetFormatPr defaultColWidth="9" defaultRowHeight="13"/>
  <cols>
    <col min="1" max="1" width="2.1796875" style="134" customWidth="1"/>
    <col min="2" max="2" width="9" style="135" customWidth="1"/>
    <col min="3" max="3" width="44" style="135" customWidth="1"/>
    <col min="4" max="4" width="17" style="136" bestFit="1" customWidth="1"/>
    <col min="5" max="5" width="1.08984375" style="134" customWidth="1"/>
    <col min="6" max="8" width="9" style="134"/>
    <col min="9" max="9" width="15.453125" style="134" hidden="1" customWidth="1"/>
    <col min="10" max="16384" width="9" style="134"/>
  </cols>
  <sheetData>
    <row r="1" spans="1:35" ht="7.5" customHeight="1"/>
    <row r="2" spans="1:35" ht="39.5" customHeight="1" thickBot="1">
      <c r="B2" s="206" t="s">
        <v>148</v>
      </c>
      <c r="C2" s="207"/>
      <c r="D2" s="208"/>
    </row>
    <row r="3" spans="1:35" s="137" customFormat="1" ht="20.149999999999999" customHeight="1" thickBot="1">
      <c r="B3" s="138"/>
      <c r="C3" s="139"/>
      <c r="D3" s="140"/>
    </row>
    <row r="4" spans="1:35" s="137" customFormat="1" ht="20.149999999999999" customHeight="1">
      <c r="B4" s="141" t="s">
        <v>122</v>
      </c>
      <c r="C4" s="141" t="s">
        <v>123</v>
      </c>
      <c r="D4" s="142" t="s">
        <v>124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</row>
    <row r="5" spans="1:35" s="143" customFormat="1">
      <c r="B5" s="144" t="s">
        <v>125</v>
      </c>
      <c r="C5" s="145" t="str">
        <f>'SECTION A'!E8</f>
        <v>SECTION A: PRELIMINARY &amp; GENERAL</v>
      </c>
      <c r="D5" s="146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</row>
    <row r="6" spans="1:35" s="148" customFormat="1" ht="15" customHeight="1">
      <c r="A6" s="143"/>
      <c r="B6" s="144" t="s">
        <v>126</v>
      </c>
      <c r="C6" s="145" t="str">
        <f>'SECTION B'!E9</f>
        <v>SECTION B: BOARDWALK CONSTRUCTION</v>
      </c>
      <c r="D6" s="147"/>
      <c r="E6" s="143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</row>
    <row r="7" spans="1:35" s="148" customFormat="1" ht="15" customHeight="1">
      <c r="A7" s="143"/>
      <c r="B7" s="144"/>
      <c r="C7" s="145"/>
      <c r="D7" s="147"/>
      <c r="E7" s="143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</row>
    <row r="8" spans="1:35" s="148" customFormat="1">
      <c r="A8" s="143"/>
      <c r="B8" s="144"/>
      <c r="C8" s="145" t="s">
        <v>127</v>
      </c>
      <c r="D8" s="147"/>
      <c r="E8" s="143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</row>
    <row r="9" spans="1:35" s="148" customFormat="1">
      <c r="A9" s="143"/>
      <c r="B9" s="144"/>
      <c r="C9" s="145"/>
      <c r="D9" s="147"/>
      <c r="E9" s="143"/>
      <c r="F9" s="134"/>
      <c r="G9" s="134"/>
      <c r="H9" s="134"/>
      <c r="I9" s="134">
        <f>D16*0.14</f>
        <v>0</v>
      </c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</row>
    <row r="10" spans="1:35" s="148" customFormat="1">
      <c r="A10" s="143"/>
      <c r="B10" s="144"/>
      <c r="C10" s="145" t="s">
        <v>128</v>
      </c>
      <c r="D10" s="147"/>
      <c r="E10" s="143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</row>
    <row r="11" spans="1:35" s="148" customFormat="1">
      <c r="A11" s="143"/>
      <c r="B11" s="144"/>
      <c r="C11" s="145"/>
      <c r="D11" s="147"/>
      <c r="E11" s="143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</row>
    <row r="12" spans="1:35" s="148" customFormat="1">
      <c r="A12" s="143"/>
      <c r="B12" s="144"/>
      <c r="C12" s="145" t="s">
        <v>129</v>
      </c>
      <c r="D12" s="147"/>
      <c r="E12" s="143"/>
      <c r="F12" s="134"/>
      <c r="G12" s="134"/>
      <c r="H12" s="134"/>
      <c r="I12" s="134">
        <f>220000*1.14</f>
        <v>250799.99999999997</v>
      </c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</row>
    <row r="13" spans="1:35" s="148" customFormat="1">
      <c r="A13" s="143"/>
      <c r="B13" s="144"/>
      <c r="C13" s="145"/>
      <c r="D13" s="147"/>
      <c r="E13" s="143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</row>
    <row r="14" spans="1:35" s="148" customFormat="1">
      <c r="A14" s="143"/>
      <c r="B14" s="144"/>
      <c r="C14" s="145" t="s">
        <v>130</v>
      </c>
      <c r="D14" s="147"/>
      <c r="E14" s="143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</row>
    <row r="15" spans="1:35" s="148" customFormat="1">
      <c r="A15" s="143"/>
      <c r="B15" s="144"/>
      <c r="C15" s="145"/>
      <c r="D15" s="147"/>
      <c r="E15" s="143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</row>
    <row r="16" spans="1:35" s="148" customFormat="1">
      <c r="A16" s="143"/>
      <c r="B16" s="149"/>
      <c r="C16" s="161" t="s">
        <v>131</v>
      </c>
      <c r="D16" s="162"/>
      <c r="E16" s="143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</row>
    <row r="17" ht="8.25" customHeight="1"/>
  </sheetData>
  <mergeCells count="1">
    <mergeCell ref="B2:D2"/>
  </mergeCells>
  <pageMargins left="0.23622047244094499" right="0.23622047244094499" top="0.74803149606299202" bottom="0.74803149606299202" header="0.31496062992126" footer="0.31496062992126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workbookViewId="0">
      <selection activeCell="G11" sqref="G11"/>
    </sheetView>
  </sheetViews>
  <sheetFormatPr defaultColWidth="9" defaultRowHeight="14.5"/>
  <cols>
    <col min="8" max="8" width="11.453125" customWidth="1"/>
  </cols>
  <sheetData>
    <row r="1" spans="1:8">
      <c r="A1" t="s">
        <v>132</v>
      </c>
    </row>
    <row r="3" spans="1:8">
      <c r="A3" s="221" t="s">
        <v>133</v>
      </c>
      <c r="B3" s="220"/>
      <c r="C3" s="222"/>
      <c r="D3" s="223">
        <v>740000</v>
      </c>
      <c r="E3" s="224"/>
    </row>
    <row r="4" spans="1:8">
      <c r="A4" s="225" t="s">
        <v>134</v>
      </c>
      <c r="B4" s="209"/>
      <c r="C4" s="226"/>
      <c r="D4" s="213">
        <f>211200+423808</f>
        <v>635008</v>
      </c>
      <c r="E4" s="214"/>
    </row>
    <row r="5" spans="1:8">
      <c r="A5" s="225" t="s">
        <v>135</v>
      </c>
      <c r="B5" s="209"/>
      <c r="C5" s="226"/>
      <c r="D5" s="213">
        <v>213305</v>
      </c>
      <c r="E5" s="214"/>
      <c r="H5" s="1"/>
    </row>
    <row r="6" spans="1:8">
      <c r="A6" s="210" t="s">
        <v>136</v>
      </c>
      <c r="B6" s="211"/>
      <c r="C6" s="212"/>
      <c r="D6" s="213">
        <v>-658105.44999999995</v>
      </c>
      <c r="E6" s="214"/>
    </row>
    <row r="7" spans="1:8">
      <c r="A7" s="215"/>
      <c r="B7" s="216"/>
      <c r="C7" s="217"/>
      <c r="D7" s="218">
        <f>SUM(D3:E6)</f>
        <v>930207.55</v>
      </c>
      <c r="E7" s="219"/>
    </row>
    <row r="8" spans="1:8">
      <c r="A8" s="220"/>
      <c r="B8" s="220"/>
      <c r="C8" s="220"/>
    </row>
    <row r="9" spans="1:8">
      <c r="A9" s="209"/>
      <c r="B9" s="209"/>
      <c r="C9" s="209"/>
    </row>
    <row r="10" spans="1:8">
      <c r="A10" s="209"/>
      <c r="B10" s="209"/>
      <c r="C10" s="209"/>
    </row>
  </sheetData>
  <mergeCells count="13">
    <mergeCell ref="A3:C3"/>
    <mergeCell ref="D3:E3"/>
    <mergeCell ref="A4:C4"/>
    <mergeCell ref="D4:E4"/>
    <mergeCell ref="A5:C5"/>
    <mergeCell ref="D5:E5"/>
    <mergeCell ref="A9:C9"/>
    <mergeCell ref="A10:C10"/>
    <mergeCell ref="A6:C6"/>
    <mergeCell ref="D6:E6"/>
    <mergeCell ref="A7:C7"/>
    <mergeCell ref="D7:E7"/>
    <mergeCell ref="A8:C8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3B23578DEC184AB0218EAEC9A477B8" ma:contentTypeVersion="3" ma:contentTypeDescription="Create a new document." ma:contentTypeScope="" ma:versionID="7bec8c9b7ec968de4a0b69bc0ca32080">
  <xsd:schema xmlns:xsd="http://www.w3.org/2001/XMLSchema" xmlns:xs="http://www.w3.org/2001/XMLSchema" xmlns:p="http://schemas.microsoft.com/office/2006/metadata/properties" xmlns:ns2="140f52b2-6e76-4505-8907-787fd9725652" targetNamespace="http://schemas.microsoft.com/office/2006/metadata/properties" ma:root="true" ma:fieldsID="cc884e7d484de4a7c146fd1f9deb8b46" ns2:_="">
    <xsd:import namespace="140f52b2-6e76-4505-8907-787fd9725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f52b2-6e76-4505-8907-787fd9725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>
  <LongProp xmlns="" name="Links"><![CDATA[<?xml version="1.0" encoding="UTF-8"?><Result><NewXML><PWSLinkDataSet xmlns="http://schemas.microsoft.com/office/project/server/webservices/PWSLinkDataSet/" /></NewXML><ProjectUID>370393ec-63a7-49cd-8dfc-0c1d3614c3e0</ProjectUID><OldXML><PWSLinkDataSet xmlns="http://schemas.microsoft.com/office/project/server/webservices/PWSLinkDataSet/" /></OldXML><ItemType>3</ItemType><PSURL>http://tpt-epmapp02/pwa</PSURL></Result>]]></LongProp>
</LongProperties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B94EAB7-ECFE-4D11-BFBE-47473E2FB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f52b2-6e76-4505-8907-787fd9725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ABF87C-97CF-4798-AAB2-D988091E40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072A4F-5E66-45E2-819E-0E30F7AB9631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C8BEF391-A9A3-4CF8-80AB-E4B7768CC6BD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140f52b2-6e76-4505-8907-787fd97256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 A</vt:lpstr>
      <vt:lpstr>SECTION B</vt:lpstr>
      <vt:lpstr>SUMMARY</vt:lpstr>
      <vt:lpstr>Paid to date</vt:lpstr>
      <vt:lpstr>'SECTION A'!Print_Area</vt:lpstr>
      <vt:lpstr>'SECTION B'!Print_Area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nobuhleh@tekoaeng.co.za</dc:creator>
  <cp:keywords/>
  <dc:description/>
  <cp:lastModifiedBy>Matsobane Maite</cp:lastModifiedBy>
  <cp:revision/>
  <cp:lastPrinted>2026-04-16T13:48:12Z</cp:lastPrinted>
  <dcterms:created xsi:type="dcterms:W3CDTF">2009-02-01T19:10:00Z</dcterms:created>
  <dcterms:modified xsi:type="dcterms:W3CDTF">2026-04-16T13:48:12Z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Project Workspace Document</vt:lpwstr>
  </property>
  <property fmtid="{D5CDD505-2E9C-101B-9397-08002B2CF9AE}" pid="3" name="ContentTypeId">
    <vt:lpwstr>0x0101008E3B23578DEC184AB0218EAEC9A477B8</vt:lpwstr>
  </property>
  <property fmtid="{D5CDD505-2E9C-101B-9397-08002B2CF9AE}" pid="4" name="ICV">
    <vt:lpwstr>FD6621B2A0574BE58858DBB1E531B9A1_13</vt:lpwstr>
  </property>
  <property fmtid="{D5CDD505-2E9C-101B-9397-08002B2CF9AE}" pid="5" name="KSOProductBuildVer">
    <vt:lpwstr>1033-12.2.0.13359</vt:lpwstr>
  </property>
</Properties>
</file>